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X-UBC\Bilancio di previsione 2021\Redazione_Bilancio di previsione 2021\Dcoumenti pubblicati sul sito ANAC\"/>
    </mc:Choice>
  </mc:AlternateContent>
  <bookViews>
    <workbookView xWindow="11625" yWindow="165" windowWidth="11490" windowHeight="12375" tabRatio="919"/>
  </bookViews>
  <sheets>
    <sheet name="ENTRATE" sheetId="149" r:id="rId1"/>
    <sheet name="USCITE" sheetId="150" r:id="rId2"/>
    <sheet name="Spese funzionamento2021-2023" sheetId="151" state="hidden" r:id="rId3"/>
  </sheets>
  <externalReferences>
    <externalReference r:id="rId4"/>
  </externalReferences>
  <definedNames>
    <definedName name="_xlnm._FilterDatabase" localSheetId="0" hidden="1">ENTRATE!$A$3:$C$37</definedName>
    <definedName name="_xlnm._FilterDatabase" localSheetId="1" hidden="1">USCITE!$A$3:$H$5</definedName>
    <definedName name="_xlnm.Print_Area" localSheetId="0">ENTRATE!$A$1:$H$41</definedName>
    <definedName name="_xlnm.Print_Area" localSheetId="2">'Spese funzionamento2021-2023'!$A$1:$L$80</definedName>
    <definedName name="_xlnm.Print_Area" localSheetId="1">USCITE!$A$1:$H$128</definedName>
    <definedName name="CAT1A">'[1]Bilancio uscite 2006'!$F$12</definedName>
    <definedName name="CAT1B">'[1]Bilancio uscite 2006'!$G$12</definedName>
    <definedName name="CAT1C">'[1]Bilancio uscite 2006'!$H$12</definedName>
    <definedName name="CAT1D">'[1]Bilancio uscite 2006'!$I$12</definedName>
    <definedName name="CAT1E">'[1]Bilancio uscite 2006'!$J$12</definedName>
    <definedName name="CAT1F">'[1]Bilancio uscite 2006'!$K$12</definedName>
    <definedName name="CAT1G">'[1]Bilancio uscite 2006'!$L$12</definedName>
    <definedName name="CAT1H">'[1]Bilancio uscite 2006'!$M$12</definedName>
    <definedName name="CAT1I">'[1]Bilancio uscite 2006'!$N$12</definedName>
    <definedName name="CAT1L">'[1]Bilancio uscite 2006'!$O$12</definedName>
    <definedName name="CAT1M">'[1]Bilancio uscite 2006'!$P$12</definedName>
    <definedName name="CAT1N">'[1]Bilancio uscite 2006'!$Q$12</definedName>
    <definedName name="CAT2A">'[1]Bilancio uscite 2006'!$F$27</definedName>
    <definedName name="CAT2B">'[1]Bilancio uscite 2006'!$G$27</definedName>
    <definedName name="CAT2C">'[1]Bilancio uscite 2006'!$H$27</definedName>
    <definedName name="CAT2D">'[1]Bilancio uscite 2006'!$I$27</definedName>
    <definedName name="CAT2E">'[1]Bilancio uscite 2006'!$J$27</definedName>
    <definedName name="CAT2F">'[1]Bilancio uscite 2006'!$K$27</definedName>
    <definedName name="CAT2G">'[1]Bilancio uscite 2006'!$L$27</definedName>
    <definedName name="CAT2H">'[1]Bilancio uscite 2006'!$M$27</definedName>
    <definedName name="CAT2I">'[1]Bilancio uscite 2006'!$N$27</definedName>
    <definedName name="CAT2L">'[1]Bilancio uscite 2006'!$O$27</definedName>
    <definedName name="CAT2M">'[1]Bilancio uscite 2006'!$P$27</definedName>
    <definedName name="CAT2N">'[1]Bilancio uscite 2006'!$Q$27</definedName>
    <definedName name="CAT3A">'[1]Bilancio uscite 2006'!$F$46</definedName>
    <definedName name="CAT3B">'[1]Bilancio uscite 2006'!$G$46</definedName>
    <definedName name="CAT3C">'[1]Bilancio uscite 2006'!$H$46</definedName>
    <definedName name="CAT3D">'[1]Bilancio uscite 2006'!$I$46</definedName>
    <definedName name="CAT3E">'[1]Bilancio uscite 2006'!$J$46</definedName>
    <definedName name="CAT3F">'[1]Bilancio uscite 2006'!$K$46</definedName>
    <definedName name="CAT3G">'[1]Bilancio uscite 2006'!$L$46</definedName>
    <definedName name="CAT3H">'[1]Bilancio uscite 2006'!$M$46</definedName>
    <definedName name="CAT3I">'[1]Bilancio uscite 2006'!$N$46</definedName>
    <definedName name="CAT3L">'[1]Bilancio uscite 2006'!$O$46</definedName>
    <definedName name="CAT3M">'[1]Bilancio uscite 2006'!$P$46</definedName>
    <definedName name="CAT3N">'[1]Bilancio uscite 2006'!$Q$46</definedName>
    <definedName name="CAT4A">'[1]Bilancio uscite 2006'!$F$51</definedName>
    <definedName name="CAT4B">'[1]Bilancio uscite 2006'!$G$51</definedName>
    <definedName name="CAT4C">'[1]Bilancio uscite 2006'!$H$51</definedName>
    <definedName name="CAT4D">'[1]Bilancio uscite 2006'!$I$51</definedName>
    <definedName name="CAT4E">'[1]Bilancio uscite 2006'!$J$51</definedName>
    <definedName name="CAT4F">'[1]Bilancio uscite 2006'!$K$51</definedName>
    <definedName name="CAT4G">'[1]Bilancio uscite 2006'!$L$51</definedName>
    <definedName name="CAT4H">'[1]Bilancio uscite 2006'!$M$51</definedName>
    <definedName name="CAT4I">'[1]Bilancio uscite 2006'!$N$51</definedName>
    <definedName name="CAT4L">'[1]Bilancio uscite 2006'!$O$51</definedName>
    <definedName name="CAT4M">'[1]Bilancio uscite 2006'!$P$51</definedName>
    <definedName name="CAT4N">'[1]Bilancio uscite 2006'!$Q$51</definedName>
    <definedName name="CAT5A">'[1]Bilancio uscite 2006'!$F$56</definedName>
    <definedName name="CAT5B">'[1]Bilancio uscite 2006'!$G$56</definedName>
    <definedName name="CAT5C">'[1]Bilancio uscite 2006'!$H$56</definedName>
    <definedName name="CAT5D">'[1]Bilancio uscite 2006'!$I$56</definedName>
    <definedName name="CAT5E">'[1]Bilancio uscite 2006'!$J$56</definedName>
    <definedName name="CAT5F">'[1]Bilancio uscite 2006'!$K$56</definedName>
    <definedName name="CAT5G">'[1]Bilancio uscite 2006'!$L$56</definedName>
    <definedName name="CAT5H">'[1]Bilancio uscite 2006'!$M$56</definedName>
    <definedName name="CAT5I">'[1]Bilancio uscite 2006'!$N$56</definedName>
    <definedName name="CAT5L">'[1]Bilancio uscite 2006'!$O$56</definedName>
    <definedName name="CAT5M">'[1]Bilancio uscite 2006'!$P$56</definedName>
    <definedName name="CAT5N">'[1]Bilancio uscite 2006'!$Q$56</definedName>
    <definedName name="CAT6B">'[1]Bilancio uscite 2006'!$G$60</definedName>
    <definedName name="CAT6C">'[1]Bilancio uscite 2006'!$H$60</definedName>
    <definedName name="CAT6D">'[1]Bilancio uscite 2006'!$I$60</definedName>
    <definedName name="CAT6E">'[1]Bilancio uscite 2006'!$J$60</definedName>
    <definedName name="CAT6F">'[1]Bilancio uscite 2006'!$K$60</definedName>
    <definedName name="CAT6G">'[1]Bilancio uscite 2006'!$L$60</definedName>
    <definedName name="CAT6H">'[1]Bilancio uscite 2006'!$M$60</definedName>
    <definedName name="CAT6I">'[1]Bilancio uscite 2006'!$N$60</definedName>
    <definedName name="CAT6L">'[1]Bilancio uscite 2006'!$O$60</definedName>
    <definedName name="CAT6M">'[1]Bilancio uscite 2006'!$P$60</definedName>
    <definedName name="CAT6N">'[1]Bilancio uscite 2006'!$Q$60</definedName>
    <definedName name="CAT7A">'[1]Bilancio uscite 2006'!$F$67</definedName>
    <definedName name="CAT7B">'[1]Bilancio uscite 2006'!$G$67</definedName>
    <definedName name="CAT7C">'[1]Bilancio uscite 2006'!$H$67</definedName>
    <definedName name="CAT7D">'[1]Bilancio uscite 2006'!$I$67</definedName>
    <definedName name="CAT7E">'[1]Bilancio uscite 2006'!$J$67</definedName>
    <definedName name="CAT7F">'[1]Bilancio uscite 2006'!$K$67</definedName>
    <definedName name="CAT7G">'[1]Bilancio uscite 2006'!$L$67</definedName>
    <definedName name="CAT7H">'[1]Bilancio uscite 2006'!$M$67</definedName>
    <definedName name="CAT7I">'[1]Bilancio uscite 2006'!$N$67</definedName>
    <definedName name="CAT7L">'[1]Bilancio uscite 2006'!$O$67</definedName>
    <definedName name="CAT7M">'[1]Bilancio uscite 2006'!$P$67</definedName>
    <definedName name="CAT7N">'[1]Bilancio uscite 2006'!$Q$67</definedName>
    <definedName name="CAT8A">'[1]Bilancio uscite 2006'!$F$75</definedName>
    <definedName name="CAT8B">'[1]Bilancio uscite 2006'!$G$75</definedName>
    <definedName name="CAT8C">'[1]Bilancio uscite 2006'!$H$75</definedName>
    <definedName name="CAT8D">'[1]Bilancio uscite 2006'!$I$75</definedName>
    <definedName name="CAT8E">'[1]Bilancio uscite 2006'!$J$75</definedName>
    <definedName name="CAT8F">'[1]Bilancio uscite 2006'!$K$75</definedName>
    <definedName name="CAT8G">'[1]Bilancio uscite 2006'!$L$75</definedName>
    <definedName name="CAT8H">'[1]Bilancio uscite 2006'!$M$75</definedName>
    <definedName name="CAT8I">'[1]Bilancio uscite 2006'!$N$75</definedName>
    <definedName name="CAT8L">'[1]Bilancio uscite 2006'!$O$75</definedName>
    <definedName name="CAT8M">'[1]Bilancio uscite 2006'!$P$75</definedName>
    <definedName name="CAT8N">'[1]Bilancio uscite 2006'!$Q$75</definedName>
    <definedName name="PIPPO">'[1]Bilancio uscite 2006'!$F$12</definedName>
    <definedName name="PIPPOB">'[1]Bilancio uscite 2006'!$G$12</definedName>
    <definedName name="PIPPOC">'[1]Bilancio uscite 2006'!$H$12</definedName>
    <definedName name="PREV1">'[1]Bilancio uscite 2006'!$E$12</definedName>
    <definedName name="_xlnm.Print_Titles" localSheetId="0">ENTRATE!$3:$5</definedName>
    <definedName name="_xlnm.Print_Titles" localSheetId="2">'Spese funzionamento2021-2023'!$3:$4</definedName>
    <definedName name="_xlnm.Print_Titles" localSheetId="1">USCITE!$3:$5</definedName>
    <definedName name="Z_55377D45_19C8_429C_AF75_2DB0B5878388_.wvu.FilterData" localSheetId="0" hidden="1">ENTRATE!#REF!</definedName>
    <definedName name="Z_55377D45_19C8_429C_AF75_2DB0B5878388_.wvu.FilterData" localSheetId="1" hidden="1">USCITE!$B$7:$BH$124</definedName>
    <definedName name="Z_55377D45_19C8_429C_AF75_2DB0B5878388_.wvu.PrintArea" localSheetId="0" hidden="1">ENTRATE!#REF!</definedName>
    <definedName name="Z_55377D45_19C8_429C_AF75_2DB0B5878388_.wvu.PrintArea" localSheetId="1" hidden="1">USCITE!$B$7:$B$124</definedName>
    <definedName name="Z_55377D45_19C8_429C_AF75_2DB0B5878388_.wvu.PrintTitles" localSheetId="0" hidden="1">ENTRATE!#REF!</definedName>
    <definedName name="Z_55377D45_19C8_429C_AF75_2DB0B5878388_.wvu.PrintTitles" localSheetId="1" hidden="1">USCITE!#REF!</definedName>
  </definedNames>
  <calcPr calcId="162913"/>
</workbook>
</file>

<file path=xl/calcChain.xml><?xml version="1.0" encoding="utf-8"?>
<calcChain xmlns="http://schemas.openxmlformats.org/spreadsheetml/2006/main">
  <c r="J4" i="151" l="1"/>
  <c r="I4" i="151"/>
  <c r="I70" i="151" l="1"/>
  <c r="J70" i="151"/>
  <c r="H70" i="151"/>
  <c r="I26" i="151" l="1"/>
  <c r="J26" i="151"/>
  <c r="H26" i="151"/>
  <c r="I21" i="151"/>
  <c r="J21" i="151"/>
  <c r="H21" i="151"/>
  <c r="I20" i="151"/>
  <c r="J20" i="151"/>
  <c r="H20" i="151"/>
  <c r="K23" i="151" l="1"/>
  <c r="H23" i="151"/>
  <c r="K21" i="151"/>
  <c r="K20" i="151"/>
  <c r="K18" i="151"/>
  <c r="J18" i="151"/>
  <c r="I18" i="151"/>
  <c r="H18" i="151"/>
  <c r="K17" i="151"/>
  <c r="J17" i="151"/>
  <c r="I17" i="151"/>
  <c r="K16" i="151"/>
  <c r="J16" i="151"/>
  <c r="I16" i="151"/>
  <c r="H16" i="151"/>
  <c r="K15" i="151"/>
  <c r="J15" i="151"/>
  <c r="I15" i="151"/>
  <c r="H15" i="151"/>
  <c r="I23" i="151" l="1"/>
  <c r="H17" i="151"/>
  <c r="J23" i="151" l="1"/>
  <c r="H24" i="151" l="1"/>
  <c r="J63" i="151" l="1"/>
  <c r="I63" i="151"/>
  <c r="H63" i="151"/>
  <c r="J24" i="151"/>
  <c r="I24" i="151"/>
  <c r="K70" i="151" l="1"/>
  <c r="I57" i="151" l="1"/>
  <c r="J57" i="151"/>
  <c r="K57" i="151"/>
  <c r="H57" i="151"/>
  <c r="K67" i="151" l="1"/>
  <c r="K68" i="151" s="1"/>
  <c r="K8" i="151"/>
  <c r="I6" i="151"/>
  <c r="J6" i="151"/>
  <c r="I9" i="151"/>
  <c r="K9" i="151"/>
  <c r="K13" i="151"/>
  <c r="K62" i="151"/>
  <c r="K47" i="151"/>
  <c r="K32" i="151"/>
  <c r="K39" i="151"/>
  <c r="K19" i="151"/>
  <c r="K54" i="151" l="1"/>
  <c r="K27" i="151"/>
  <c r="K10" i="151"/>
  <c r="K49" i="151"/>
  <c r="K64" i="151"/>
  <c r="K28" i="151"/>
  <c r="K14" i="151"/>
  <c r="K6" i="151"/>
  <c r="K11" i="151" l="1"/>
  <c r="K46" i="151" l="1"/>
  <c r="K60" i="151" l="1"/>
  <c r="J8" i="151"/>
  <c r="J67" i="151" l="1"/>
  <c r="J68" i="151" s="1"/>
  <c r="H67" i="151"/>
  <c r="H68" i="151" s="1"/>
  <c r="I67" i="151"/>
  <c r="I68" i="151" s="1"/>
  <c r="K37" i="151" l="1"/>
  <c r="K61" i="151"/>
  <c r="K41" i="151"/>
  <c r="I8" i="151"/>
  <c r="K26" i="151"/>
  <c r="K33" i="151" s="1"/>
  <c r="K63" i="151"/>
  <c r="K36" i="151" l="1"/>
  <c r="K43" i="151" l="1"/>
  <c r="K35" i="151"/>
  <c r="K55" i="151"/>
  <c r="K48" i="151" l="1"/>
  <c r="H6" i="151" l="1"/>
  <c r="D65" i="151" l="1"/>
  <c r="C65" i="151"/>
  <c r="J9" i="151" l="1"/>
  <c r="J64" i="151" l="1"/>
  <c r="I64" i="151"/>
  <c r="H64" i="151"/>
  <c r="H9" i="151" l="1"/>
  <c r="E6" i="151" l="1"/>
  <c r="E8" i="151"/>
  <c r="E9" i="151"/>
  <c r="E10" i="151"/>
  <c r="C11" i="151"/>
  <c r="D11" i="151"/>
  <c r="E13" i="151"/>
  <c r="E18" i="151"/>
  <c r="E19" i="151"/>
  <c r="E20" i="151"/>
  <c r="E21" i="151"/>
  <c r="E22" i="151"/>
  <c r="E23" i="151"/>
  <c r="E24" i="151"/>
  <c r="E25" i="151"/>
  <c r="E26" i="151"/>
  <c r="E27" i="151"/>
  <c r="E28" i="151"/>
  <c r="E30" i="151"/>
  <c r="E31" i="151"/>
  <c r="C33" i="151"/>
  <c r="D33" i="151"/>
  <c r="E35" i="151"/>
  <c r="E36" i="151"/>
  <c r="E37" i="151"/>
  <c r="E39" i="151"/>
  <c r="E40" i="151"/>
  <c r="E41" i="151"/>
  <c r="E43" i="151"/>
  <c r="E46" i="151"/>
  <c r="E47" i="151"/>
  <c r="E48" i="151"/>
  <c r="E49" i="151"/>
  <c r="E52" i="151"/>
  <c r="E54" i="151"/>
  <c r="E55" i="151"/>
  <c r="E57" i="151"/>
  <c r="E60" i="151"/>
  <c r="E61" i="151"/>
  <c r="E62" i="151"/>
  <c r="E63" i="151"/>
  <c r="E67" i="151"/>
  <c r="C68" i="151"/>
  <c r="D68" i="151"/>
  <c r="E65" i="151" l="1"/>
  <c r="D71" i="151"/>
  <c r="E68" i="151"/>
  <c r="E11" i="151"/>
  <c r="C71" i="151"/>
  <c r="E33" i="151"/>
  <c r="E71" i="151" l="1"/>
  <c r="I75" i="151" l="1"/>
  <c r="H74" i="151"/>
  <c r="I74" i="151"/>
  <c r="I78" i="151" s="1"/>
  <c r="J75" i="151"/>
  <c r="J74" i="151"/>
  <c r="K75" i="151"/>
  <c r="K74" i="151"/>
  <c r="K78" i="151" s="1"/>
  <c r="H75" i="151"/>
  <c r="J78" i="151" l="1"/>
  <c r="H78" i="151"/>
  <c r="I29" i="151" l="1"/>
  <c r="J29" i="151"/>
  <c r="H29" i="151"/>
  <c r="J13" i="151"/>
  <c r="I19" i="151"/>
  <c r="I39" i="151"/>
  <c r="I10" i="151"/>
  <c r="I11" i="151" s="1"/>
  <c r="I27" i="151"/>
  <c r="I14" i="151"/>
  <c r="J47" i="151"/>
  <c r="I32" i="151"/>
  <c r="I47" i="151"/>
  <c r="I62" i="151"/>
  <c r="I13" i="151"/>
  <c r="J32" i="151"/>
  <c r="J62" i="151"/>
  <c r="J19" i="151"/>
  <c r="J39" i="151"/>
  <c r="J10" i="151"/>
  <c r="J11" i="151" s="1"/>
  <c r="J27" i="151"/>
  <c r="J14" i="151"/>
  <c r="H13" i="151"/>
  <c r="H14" i="151"/>
  <c r="H10" i="151"/>
  <c r="H39" i="151"/>
  <c r="H32" i="151"/>
  <c r="H47" i="151"/>
  <c r="H27" i="151"/>
  <c r="H62" i="151"/>
  <c r="H19" i="151"/>
  <c r="J46" i="151" l="1"/>
  <c r="I46" i="151"/>
  <c r="J54" i="151" l="1"/>
  <c r="I54" i="151"/>
  <c r="J55" i="151"/>
  <c r="I48" i="151"/>
  <c r="J61" i="151"/>
  <c r="I61" i="151" l="1"/>
  <c r="J48" i="151"/>
  <c r="J37" i="151"/>
  <c r="I43" i="151"/>
  <c r="J43" i="151"/>
  <c r="J35" i="151"/>
  <c r="I35" i="151"/>
  <c r="J49" i="151"/>
  <c r="J60" i="151"/>
  <c r="I60" i="151"/>
  <c r="H8" i="151"/>
  <c r="H11" i="151" s="1"/>
  <c r="H54" i="151"/>
  <c r="H55" i="151"/>
  <c r="H43" i="151"/>
  <c r="H61" i="151"/>
  <c r="I37" i="151" l="1"/>
  <c r="J41" i="151"/>
  <c r="I49" i="151"/>
  <c r="I41" i="151"/>
  <c r="H37" i="151"/>
  <c r="J28" i="151"/>
  <c r="J33" i="151" s="1"/>
  <c r="I28" i="151"/>
  <c r="I33" i="151" s="1"/>
  <c r="H28" i="151"/>
  <c r="H33" i="151" s="1"/>
  <c r="H35" i="151"/>
  <c r="H41" i="151"/>
  <c r="H60" i="151" l="1"/>
  <c r="H36" i="151" l="1"/>
  <c r="J36" i="151" l="1"/>
  <c r="I36" i="151" l="1"/>
  <c r="H46" i="151" l="1"/>
  <c r="I55" i="151" l="1"/>
  <c r="H49" i="151" l="1"/>
  <c r="H40" i="151" l="1"/>
  <c r="I40" i="151" l="1"/>
  <c r="I65" i="151" s="1"/>
  <c r="I71" i="151" s="1"/>
  <c r="I80" i="151" s="1"/>
  <c r="I84" i="151" s="1"/>
  <c r="K40" i="151" l="1"/>
  <c r="K65" i="151" s="1"/>
  <c r="K71" i="151" s="1"/>
  <c r="K80" i="151" s="1"/>
  <c r="K84" i="151" s="1"/>
  <c r="J40" i="151"/>
  <c r="J65" i="151" s="1"/>
  <c r="J71" i="151" s="1"/>
  <c r="J80" i="151" s="1"/>
  <c r="J84" i="151" s="1"/>
  <c r="H48" i="151" l="1"/>
  <c r="H65" i="151" s="1"/>
  <c r="H71" i="151" s="1"/>
  <c r="H80" i="151" s="1"/>
  <c r="H84" i="151" s="1"/>
</calcChain>
</file>

<file path=xl/comments1.xml><?xml version="1.0" encoding="utf-8"?>
<comments xmlns="http://schemas.openxmlformats.org/spreadsheetml/2006/main">
  <authors>
    <author>Di Cesare Antonella</author>
  </authors>
  <commentList>
    <comment ref="G20" authorId="0" shapeId="0">
      <text>
        <r>
          <rPr>
            <b/>
            <sz val="9"/>
            <color indexed="81"/>
            <rFont val="Tahoma"/>
            <family val="2"/>
          </rPr>
          <t>Di Cesare Antonella:</t>
        </r>
        <r>
          <rPr>
            <sz val="9"/>
            <color indexed="81"/>
            <rFont val="Tahoma"/>
            <family val="2"/>
          </rPr>
          <t xml:space="preserve">
ESCLUSA la quota per gli  arretrati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Di Cesare Antonella:</t>
        </r>
        <r>
          <rPr>
            <sz val="9"/>
            <color indexed="81"/>
            <rFont val="Tahoma"/>
            <family val="2"/>
          </rPr>
          <t xml:space="preserve">
ESCLUSA la quota per gli arretrati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Di Cesare Antonella:</t>
        </r>
        <r>
          <rPr>
            <sz val="9"/>
            <color indexed="81"/>
            <rFont val="Tahoma"/>
            <family val="2"/>
          </rPr>
          <t xml:space="preserve">
ho aggiunto il nuovo capitolo 1222 (rimborso per viaggi …)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>Di Cesare Antonella:</t>
        </r>
        <r>
          <rPr>
            <sz val="9"/>
            <color indexed="81"/>
            <rFont val="Tahoma"/>
            <family val="2"/>
          </rPr>
          <t xml:space="preserve">
NUOVO CAPITOLO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Di Cesare Antonella:</t>
        </r>
        <r>
          <rPr>
            <sz val="9"/>
            <color indexed="81"/>
            <rFont val="Tahoma"/>
            <family val="2"/>
          </rPr>
          <t xml:space="preserve">
aggiunto NUOVO  capitolo 1303.4 (relazione al parlamento)</t>
        </r>
      </text>
    </comment>
    <comment ref="G63" authorId="0" shapeId="0">
      <text>
        <r>
          <rPr>
            <b/>
            <sz val="9"/>
            <color indexed="81"/>
            <rFont val="Tahoma"/>
            <family val="2"/>
          </rPr>
          <t>Di Cesare Antonella:</t>
        </r>
        <r>
          <rPr>
            <sz val="9"/>
            <color indexed="81"/>
            <rFont val="Tahoma"/>
            <family val="2"/>
          </rPr>
          <t xml:space="preserve">
AGGIUNTOil nuovo capitolo della "formazione obbligatoria"</t>
        </r>
      </text>
    </comment>
  </commentList>
</comments>
</file>

<file path=xl/sharedStrings.xml><?xml version="1.0" encoding="utf-8"?>
<sst xmlns="http://schemas.openxmlformats.org/spreadsheetml/2006/main" count="402" uniqueCount="393">
  <si>
    <t>Altre imposte, tasse e proventi assimilati n.a.c. riscosse a seguito dell'attività ordinaria di gestione</t>
  </si>
  <si>
    <t>E.1.01.01.99.001</t>
  </si>
  <si>
    <t>Trasferimenti correnti da Ministeri</t>
  </si>
  <si>
    <t>E.2.01.01.01.001</t>
  </si>
  <si>
    <t>Accesso a banche dati e a pubblicazioni on line</t>
  </si>
  <si>
    <t>Licenze d'uso per software</t>
  </si>
  <si>
    <t>Proventi da servizi di copia e stampa</t>
  </si>
  <si>
    <t>E.3.01.02.01.029</t>
  </si>
  <si>
    <t>Interessi attivi da conti della tesoreria dello Stato o di altre Amministrazioni pubbliche</t>
  </si>
  <si>
    <t>E.3.03.03.03.001</t>
  </si>
  <si>
    <t>Altri interessi attivi da altri soggetti</t>
  </si>
  <si>
    <t>E.3.03.03.99.999</t>
  </si>
  <si>
    <t xml:space="preserve">Rimborsi ricevuti per spese di personale (comando, distacco, fuori ruolo, convenzioni, ecc…) </t>
  </si>
  <si>
    <t>E.3.05.02.01.001</t>
  </si>
  <si>
    <t>Entrate da rimborsi, recuperi e restituzioni di somme non dovute o incassate in eccesso da Amministrazioni Centrali</t>
  </si>
  <si>
    <t>E.3.05.02.03.001</t>
  </si>
  <si>
    <t>Entrate da rimborsi, recuperi e restituzioni di somme non dovute o incassate in eccesso da Amministrazioni Locali</t>
  </si>
  <si>
    <t>E.3.05.02.03.002</t>
  </si>
  <si>
    <t>Entrate da rimborsi, recuperi e restituzioni di somme non dovute o incassate in eccesso da Enti Previdenziali</t>
  </si>
  <si>
    <t>E.3.05.02.03.003</t>
  </si>
  <si>
    <t>Entrate da rimborsi, recuperi e restituzioni di somme non dovute o incassate in eccesso da Famiglie</t>
  </si>
  <si>
    <t>E.3.05.02.03.004</t>
  </si>
  <si>
    <t>Entrate da rimborsi, recuperi e restituzioni di somme non dovute o incassate in eccesso da Imprese</t>
  </si>
  <si>
    <t>E.3.05.02.03.005</t>
  </si>
  <si>
    <t>Entrate da rimborsi, recuperi e restituzioni di somme non dovute o incassate in eccesso dal Resto del mondo</t>
  </si>
  <si>
    <t>Apparati di telecomunicazione</t>
  </si>
  <si>
    <t>Ritenute erariali su redditi da lavoro dipendente per conto terzi</t>
  </si>
  <si>
    <t>Ritenute previdenziali e assistenziali su redditi da lavoro dipendente per conto terzi</t>
  </si>
  <si>
    <t>Altre ritenute al personale dipendente per conto di terzi</t>
  </si>
  <si>
    <t>Ritenute erariali su redditi da lavoro autonomo per conto terzi</t>
  </si>
  <si>
    <t>Ritenute previdenziali e assistenziali su redditi da lavoro autonomo per conto terzi</t>
  </si>
  <si>
    <t>Altre ritenute al personale con contratto di lavoro autonomo per conto di terzi</t>
  </si>
  <si>
    <t>Entrate a seguito di spese non andate a buon fine</t>
  </si>
  <si>
    <t>Rimborso di fondi economali e carte aziendali</t>
  </si>
  <si>
    <t>Costituzione di depositi cauzionali o contrattuali di terzi</t>
  </si>
  <si>
    <t>Restituzione di depositi cauzionali o contrattuali presso terzi</t>
  </si>
  <si>
    <t>Riscossione di imposte di natura corrente per conto di terzi</t>
  </si>
  <si>
    <t>Arretrati per anni precedenti corrisposti al personale a tempo indeterminato</t>
  </si>
  <si>
    <t>U.1.01.01.01.001</t>
  </si>
  <si>
    <t>Voci stipendiali corrisposte al personale a tempo indeterminato</t>
  </si>
  <si>
    <t>U.1.01.01.01.002</t>
  </si>
  <si>
    <t>Straordinario per il personale a tempo indeterminato</t>
  </si>
  <si>
    <t>U.1.01.01.01.003</t>
  </si>
  <si>
    <t>Indennità ed altri compensi, esclusi i rimborsi spesa per missione, corrisposti al personale a tempo indeterminato</t>
  </si>
  <si>
    <t>U.1.01.01.01.004</t>
  </si>
  <si>
    <t>Voci stipendiali corrisposte al personale a tempo determinato</t>
  </si>
  <si>
    <t>U.1.01.01.01.006</t>
  </si>
  <si>
    <t>Indennità ed altri compensi, esclusi i rimborsi spesa documentati per missione, corrisposti al personale a tempo determinato</t>
  </si>
  <si>
    <t>U.1.01.01.01.008</t>
  </si>
  <si>
    <t>Buoni pasto</t>
  </si>
  <si>
    <t>U.1.01.01.02.002</t>
  </si>
  <si>
    <t>Altre spese per il personale n.a.c.</t>
  </si>
  <si>
    <t>U.1.01.01.02.999</t>
  </si>
  <si>
    <t>Contributi obbligatori per il personale</t>
  </si>
  <si>
    <t>U.1.01.02.01.001</t>
  </si>
  <si>
    <t>Assegni familiari</t>
  </si>
  <si>
    <t>U.1.01.02.02.001</t>
  </si>
  <si>
    <t>U.1.01.02.02.003</t>
  </si>
  <si>
    <t>Imposta regionale sulle attività produttive (IRAP)</t>
  </si>
  <si>
    <t>Tassa e/o tariffa smaltimento rifiuti solidi urbani</t>
  </si>
  <si>
    <t>Imposte, tasse e proventi assimilati a carico dell'ente n.a.c.</t>
  </si>
  <si>
    <t>Giornali e riviste</t>
  </si>
  <si>
    <t>U.1.03.01.01.001</t>
  </si>
  <si>
    <t>Carta, cancelleria e stampati</t>
  </si>
  <si>
    <t>U.1.03.01.02.001</t>
  </si>
  <si>
    <t xml:space="preserve">Carburanti, combustibili e lubrificanti </t>
  </si>
  <si>
    <t>U.1.03.01.02.002</t>
  </si>
  <si>
    <t>Vestiario</t>
  </si>
  <si>
    <t>U.1.03.01.02.004</t>
  </si>
  <si>
    <t>Materiale informatico</t>
  </si>
  <si>
    <t>U.1.03.01.02.006</t>
  </si>
  <si>
    <t>Organi istituzionali dell'amministrazione - Indennità</t>
  </si>
  <si>
    <t>U.1.03.02.01.001</t>
  </si>
  <si>
    <t xml:space="preserve">Organi istituzionali dell'amministrazione - Rimborsi </t>
  </si>
  <si>
    <t>U.1.03.02.01.002</t>
  </si>
  <si>
    <t>Compensi agli organi istituzionali di revisione, di controllo ed altri incarichi istituzionali dell'amministrazione</t>
  </si>
  <si>
    <t>U.1.03.02.01.008</t>
  </si>
  <si>
    <t>Rimborso per viaggio e trasloco</t>
  </si>
  <si>
    <t>U.1.03.02.02.001</t>
  </si>
  <si>
    <t>Indennità di missione e di trasferta</t>
  </si>
  <si>
    <t>U.1.03.02.02.002</t>
  </si>
  <si>
    <t xml:space="preserve">Servizi per attività di rappresentanza </t>
  </si>
  <si>
    <t>Pubblicità</t>
  </si>
  <si>
    <t>U.1.03.02.02.004</t>
  </si>
  <si>
    <t>U.1.03.02.02.005</t>
  </si>
  <si>
    <t>Acquisto di servizi per altre spese per formazione e addestramento n.a.c.</t>
  </si>
  <si>
    <t>U.1.03.02.04.999</t>
  </si>
  <si>
    <t>Telefonia fissa</t>
  </si>
  <si>
    <t>U.1.03.02.05.001</t>
  </si>
  <si>
    <t>Telefonia mobile</t>
  </si>
  <si>
    <t>U.1.03.02.05.002</t>
  </si>
  <si>
    <t>U.1.03.02.05.003</t>
  </si>
  <si>
    <t>Energia elettrica</t>
  </si>
  <si>
    <t>U.1.03.02.05.004</t>
  </si>
  <si>
    <t>Acqua</t>
  </si>
  <si>
    <t>U.1.03.02.05.005</t>
  </si>
  <si>
    <t>Utenze e canoni per altri servizi n.a.c.</t>
  </si>
  <si>
    <t>U.1.03.02.05.999</t>
  </si>
  <si>
    <t>Locazione di beni immobili</t>
  </si>
  <si>
    <t>U.1.03.02.07.001</t>
  </si>
  <si>
    <t>Noleggi di mezzi di trasporto</t>
  </si>
  <si>
    <t>U.1.03.02.07.002</t>
  </si>
  <si>
    <t>Noleggi di hardware</t>
  </si>
  <si>
    <t>U.1.03.02.07.004</t>
  </si>
  <si>
    <t>U.1.03.02.07.006</t>
  </si>
  <si>
    <t>Noleggi di impianti e macchinari</t>
  </si>
  <si>
    <t>U.1.03.02.07.008</t>
  </si>
  <si>
    <t>Manutenzione ordinaria e riparazioni di mobili e arredi</t>
  </si>
  <si>
    <t>U.1.03.02.09.003</t>
  </si>
  <si>
    <t>Manutenzione ordinaria e riparazioni di impianti e macchinari</t>
  </si>
  <si>
    <t>U.1.03.02.09.004</t>
  </si>
  <si>
    <t xml:space="preserve">Manutenzione ordinaria e riparazioni di macchine per ufficio </t>
  </si>
  <si>
    <t>U.1.03.02.09.006</t>
  </si>
  <si>
    <t>Manutenzione ordinaria e riparazioni di beni immobili</t>
  </si>
  <si>
    <t>U.1.03.02.09.008</t>
  </si>
  <si>
    <t>Incarichi libero professionali di studi, ricerca e consulenza</t>
  </si>
  <si>
    <t>U.1.03.02.10.001</t>
  </si>
  <si>
    <t>Esperti per commissioni, comitati e consigli</t>
  </si>
  <si>
    <t>U.1.03.02.10.002</t>
  </si>
  <si>
    <t>Interpretariato e traduzioni</t>
  </si>
  <si>
    <t>U.1.03.02.11.001</t>
  </si>
  <si>
    <t>Altre prestazioni professionali e specialistiche n.a.c.</t>
  </si>
  <si>
    <t>U.1.03.02.11.999</t>
  </si>
  <si>
    <t>U.1.03.02.13.001</t>
  </si>
  <si>
    <t>Servizi di pulizia e lavanderia</t>
  </si>
  <si>
    <t>U.1.03.02.13.002</t>
  </si>
  <si>
    <t>Trasporti, traslochi e facchinaggio</t>
  </si>
  <si>
    <t>U.1.03.02.13.003</t>
  </si>
  <si>
    <t>Stampa e rilegatura</t>
  </si>
  <si>
    <t>U.1.03.02.13.004</t>
  </si>
  <si>
    <t>Rimozione e smaltimento di rifiuti tossico-nocivi e di altri materiali</t>
  </si>
  <si>
    <t>Altri servizi ausiliari n.a.c.</t>
  </si>
  <si>
    <t>U.1.03.02.13.999</t>
  </si>
  <si>
    <t>Pubblicazione bandi di gara</t>
  </si>
  <si>
    <t>U.1.03.02.16.001</t>
  </si>
  <si>
    <t>Spese postali</t>
  </si>
  <si>
    <t>U.1.03.02.16.002</t>
  </si>
  <si>
    <t>Altre spese per servizi amministrativi</t>
  </si>
  <si>
    <t>U.1.03.02.16.999</t>
  </si>
  <si>
    <t>Oneri per servizio di tesoreria</t>
  </si>
  <si>
    <t>U.1.03.02.17.002</t>
  </si>
  <si>
    <t>Spese per servizi finanziari n.a.c.</t>
  </si>
  <si>
    <t>U.1.03.02.17.999</t>
  </si>
  <si>
    <t>Spese per accertamenti sanitari resi necessari dall'attività lavorativa</t>
  </si>
  <si>
    <t>U.1.03.02.18.001</t>
  </si>
  <si>
    <t>Gestione e manutenzione applicazioni</t>
  </si>
  <si>
    <t>U.1.03.02.19.001</t>
  </si>
  <si>
    <t>Assistenza all'utente e formazione</t>
  </si>
  <si>
    <t>U.1.03.02.19.002</t>
  </si>
  <si>
    <t>Servizi per l'interoperabilità e la cooperazione</t>
  </si>
  <si>
    <t>U.1.03.02.19.003</t>
  </si>
  <si>
    <t>Servizi di rete per trasmissione dati e VoIP e relativa manutenzione</t>
  </si>
  <si>
    <t>U.1.03.02.19.004</t>
  </si>
  <si>
    <t>Servizi di sicurezza</t>
  </si>
  <si>
    <t>U.1.03.02.19.006</t>
  </si>
  <si>
    <t>Servizi di gestione documentale</t>
  </si>
  <si>
    <t>U.1.03.02.19.007</t>
  </si>
  <si>
    <t>Servizi per le postazioni di lavoro e relativa manutenzione</t>
  </si>
  <si>
    <t>U.1.03.02.19.009</t>
  </si>
  <si>
    <t>Altre spese legali</t>
  </si>
  <si>
    <t>U.1.03.02.99.002</t>
  </si>
  <si>
    <t>Spese per commissioni e comitati dell'Ente</t>
  </si>
  <si>
    <t>U.1.03.02.99.005</t>
  </si>
  <si>
    <t>Altri servizi diversi n.a.c.</t>
  </si>
  <si>
    <t>U.1.03.02.99.999</t>
  </si>
  <si>
    <t>Liquidazioni per fine rapporto di lavoro</t>
  </si>
  <si>
    <t>U.1.04.02.01.002</t>
  </si>
  <si>
    <t>Altri sussidi e assegni</t>
  </si>
  <si>
    <t>U.1.04.02.01.999</t>
  </si>
  <si>
    <t>Altri trasferimenti a famiglie n.a.c.</t>
  </si>
  <si>
    <t>U.1.04.02.05.999</t>
  </si>
  <si>
    <t xml:space="preserve">Rimborsi per spese di personale (comando, distacco, fuori ruolo, convenzioni, ecc…) </t>
  </si>
  <si>
    <t>Rimborsi di parte corrente ad Amministrazioni Locali di somme non dovute o incassate in eccesso</t>
  </si>
  <si>
    <t>Rimborsi di parte corrente a Imprese di somme non dovute o incassate in eccesso</t>
  </si>
  <si>
    <t>Fondi di riserva</t>
  </si>
  <si>
    <t>U.1.10.01.01.001</t>
  </si>
  <si>
    <t>Fondo rinnovi contrattuali</t>
  </si>
  <si>
    <t>U.1.10.01.04.001</t>
  </si>
  <si>
    <t>Altri fondi n.a.c.</t>
  </si>
  <si>
    <t>U.1.10.01.99.999</t>
  </si>
  <si>
    <t>Premi di assicurazione su beni mobili</t>
  </si>
  <si>
    <t>U.1.10.04.01.001</t>
  </si>
  <si>
    <t>Premi di assicurazione su beni immobili</t>
  </si>
  <si>
    <t>U.1.10.04.01.002</t>
  </si>
  <si>
    <t>Premi di assicurazione per responsabilità civile verso terzi</t>
  </si>
  <si>
    <t>U.1.10.04.01.003</t>
  </si>
  <si>
    <t>Spese per risarcimento danni</t>
  </si>
  <si>
    <t>Mobili e arredi per ufficio</t>
  </si>
  <si>
    <t>U.2.02.01.03.001</t>
  </si>
  <si>
    <t>Postazioni di lavoro</t>
  </si>
  <si>
    <t>U.2.02.01.07.002</t>
  </si>
  <si>
    <t>Periferiche</t>
  </si>
  <si>
    <t>Hardware n.a.c.</t>
  </si>
  <si>
    <t>U.2.02.01.07.999</t>
  </si>
  <si>
    <t>Materiale bibliografico</t>
  </si>
  <si>
    <t>U.2.02.01.99.001</t>
  </si>
  <si>
    <t>Sviluppo software e manutenzione evolutiva</t>
  </si>
  <si>
    <t>U.2.02.03.02.001</t>
  </si>
  <si>
    <t>Uscite per conto terzi e partite di giro</t>
  </si>
  <si>
    <t>Altri versamenti di ritenute al personale dipendente per conto di terzi</t>
  </si>
  <si>
    <t>Altri versamenti di ritenute al personale con contratto di lavoro autonomo per conto di terzi</t>
  </si>
  <si>
    <t>Spese non andate a buon fine</t>
  </si>
  <si>
    <t>Costituzione fondi economali e carte aziendali</t>
  </si>
  <si>
    <t>Costituzione di depositi cauzionali o contrattuali presso terzi</t>
  </si>
  <si>
    <t>Restituzione di depositi cauzionali o contrattuali di terzi</t>
  </si>
  <si>
    <t>Versamenti di imposte e tasse di natura corrente riscosse per conto di terzi</t>
  </si>
  <si>
    <t>E.3.05.02.03.008</t>
  </si>
  <si>
    <t>E.9.01.99.01.001</t>
  </si>
  <si>
    <t>E.9.02.05.01.001</t>
  </si>
  <si>
    <t>U.1.02.01.01.001</t>
  </si>
  <si>
    <t>U.1.02.01.06.001</t>
  </si>
  <si>
    <t>U.1.02.01.99.999</t>
  </si>
  <si>
    <t>U.1.03.02.11.009</t>
  </si>
  <si>
    <t>U.1.03.02.13.006</t>
  </si>
  <si>
    <t>U.1.03.02.99.011</t>
  </si>
  <si>
    <t>U.1.09.01.01.001</t>
  </si>
  <si>
    <t>U.1.09.99.01.001</t>
  </si>
  <si>
    <t>U.1.09.99.02.001</t>
  </si>
  <si>
    <t>U.1.09.99.05.001</t>
  </si>
  <si>
    <t>U.1.10.05.02.001</t>
  </si>
  <si>
    <t>U.2.02.03.02.002</t>
  </si>
  <si>
    <t>U.7.01.02.01.001</t>
  </si>
  <si>
    <t>U.7.01.02.02.001</t>
  </si>
  <si>
    <t>U.7.01.02.99.999</t>
  </si>
  <si>
    <t>U.7.01.03.01.001</t>
  </si>
  <si>
    <t>U.7.01.03.02.001</t>
  </si>
  <si>
    <t>U.7.01.03.99.999</t>
  </si>
  <si>
    <t>U.7.01.99.01.001</t>
  </si>
  <si>
    <t>U.7.01.99.03.001</t>
  </si>
  <si>
    <t>U.7.02.04.01.001</t>
  </si>
  <si>
    <t>U.7.02.04.02.001</t>
  </si>
  <si>
    <t>U.7.02.05.01.001</t>
  </si>
  <si>
    <t>TOTALE</t>
  </si>
  <si>
    <t>E.9.01.02.01.001</t>
  </si>
  <si>
    <t>E.9.01.02.02.001</t>
  </si>
  <si>
    <t>E.9.01.02.99.999</t>
  </si>
  <si>
    <t>E.9.01.03.01.001</t>
  </si>
  <si>
    <t>E.9.01.03.02.001</t>
  </si>
  <si>
    <t>E.9.01.03.99.999</t>
  </si>
  <si>
    <t>E.9.01.99.03.001</t>
  </si>
  <si>
    <t>E.9.02.04.01.001</t>
  </si>
  <si>
    <t>E.9.02.04.02.001</t>
  </si>
  <si>
    <t>TOTALE ENTRATE</t>
  </si>
  <si>
    <t>TOTALE USCITE</t>
  </si>
  <si>
    <t>ENTRATE CORRENTI</t>
  </si>
  <si>
    <t>Organizzazione e partecipazione a manifestazioni e convegni</t>
  </si>
  <si>
    <t>VOCE PIANO DEI CONTI</t>
  </si>
  <si>
    <t>CODICE PIANO DEI CONTI</t>
  </si>
  <si>
    <t>TOTALE ENTRATE CORRENTI</t>
  </si>
  <si>
    <t>TOTALE ENTRATE PER CONTO TERZI E PARTITE DI GIRO</t>
  </si>
  <si>
    <t>TOTALE SPESE CORRENTI</t>
  </si>
  <si>
    <t>TOTALE USCITE PER CONTO TERZI E PARTITE DI GIRO</t>
  </si>
  <si>
    <t>Altri trasferimenti correnti dall'Unione Europea</t>
  </si>
  <si>
    <t>E.2.01.05.01.999</t>
  </si>
  <si>
    <t>Ritenute per scissione contabile IVA (split payment)</t>
  </si>
  <si>
    <t>Incarichi a società di studi, ricerca e consulenza</t>
  </si>
  <si>
    <t>U.1.03.02.10.003</t>
  </si>
  <si>
    <t>Rassegna stampa</t>
  </si>
  <si>
    <t>U.1.03.02.99.012</t>
  </si>
  <si>
    <t>Versamento delle ritenute per scissione contabile IVA (split payment)</t>
  </si>
  <si>
    <t>U.7.01.01.02.001</t>
  </si>
  <si>
    <t>1216.1</t>
  </si>
  <si>
    <t>1313.1</t>
  </si>
  <si>
    <t>1216.2</t>
  </si>
  <si>
    <t>Servizi di sorveglianza, custodia e accoglienza</t>
  </si>
  <si>
    <t>CODICE
PIANO DEI CONTI</t>
  </si>
  <si>
    <t>ENTRATE PER CONTO TERZI E PARTITE DI GIRO</t>
  </si>
  <si>
    <t>SPESE IN CONTO CAPITALE</t>
  </si>
  <si>
    <t>TOTALE SPESE IN CONTO CAPITALE</t>
  </si>
  <si>
    <t>USCITE PER CONTO TERZI E PARTITE DI GIRO</t>
  </si>
  <si>
    <t>Variazioni</t>
  </si>
  <si>
    <t>Somme risultanti</t>
  </si>
  <si>
    <t>in aumento</t>
  </si>
  <si>
    <t>in diminuzione</t>
  </si>
  <si>
    <t xml:space="preserve"> Variazioni </t>
  </si>
  <si>
    <t xml:space="preserve"> Somme risultanti </t>
  </si>
  <si>
    <t xml:space="preserve"> in aumento </t>
  </si>
  <si>
    <t xml:space="preserve"> in diminuzione </t>
  </si>
  <si>
    <t xml:space="preserve">SPESE CORRENTI     </t>
  </si>
  <si>
    <t>Versamenti di ritenute erariali su redditi da lavoro autonomo per conto terzi</t>
  </si>
  <si>
    <t>Versamenti di ritenute erariali su redditi da lavoro dipendente riscosse per conto terzi</t>
  </si>
  <si>
    <t>TOTALE CATEGORIA IV</t>
  </si>
  <si>
    <t>TOTALE CATEGORIA III</t>
  </si>
  <si>
    <t>Spese per l'acquisto di libri, periodici, riviste, giornali e raccolte di legislazione  e giurisprudenza- pubblicazioni  per gli uffici e rilegature. Spese per inserzioni, pubblicazioni e pubblicità</t>
  </si>
  <si>
    <t>TOTALE CATEGORIA II</t>
  </si>
  <si>
    <t>Tirocinio</t>
  </si>
  <si>
    <t>Accantonamento TFR personale a tempo determinato</t>
  </si>
  <si>
    <t>Accantonamento TFR Segretario generale</t>
  </si>
  <si>
    <t>Premi di assicurazione, assistenza  sanitaria e diverse</t>
  </si>
  <si>
    <t>TOTALE CATEGORIA I</t>
  </si>
  <si>
    <t>I - SPESE PER IL FUNZIONAMENTO DEGLI ORGANI ISTITUZIONALI</t>
  </si>
  <si>
    <t>AVCP + ANAC</t>
  </si>
  <si>
    <t>ANAC</t>
  </si>
  <si>
    <t>AVCP</t>
  </si>
  <si>
    <t>Capitolo</t>
  </si>
  <si>
    <t>1205.0 - 1205.1</t>
  </si>
  <si>
    <t>1214.1 - 1214.2</t>
  </si>
  <si>
    <t>1208.1 - 1208.2</t>
  </si>
  <si>
    <t>1306.1 - 1306.2 - 1306.3 - 1306.4 - 1306.5</t>
  </si>
  <si>
    <t>1307.1 - 1307.2 - 1307.3 - 1307.4 - 1307.5 - 1307.6 - 1307.7 - 1307.8 - 1307.9</t>
  </si>
  <si>
    <t>1308.1 - 1308.2 - 1308.3 - 1308.4</t>
  </si>
  <si>
    <t>1310.1 - 1310.2 - 1310.3 - 1310.4 - 1310.5 - 1310.6 - 1310.7 - 1310.8 - 1310.9 - 1310.10 - 1310.11</t>
  </si>
  <si>
    <t>1311.1 - 1311.2 - 1311.3 - 1311.4 - 1311.5 - 1311.6</t>
  </si>
  <si>
    <t>Canoni di noleggio delle macchine d'ufficio, degli automezzi,  di materiale tecnico ed informatico-  spese per fornitura buoni carburante</t>
  </si>
  <si>
    <t>Applicazione decreto legislativo n. 81/2008</t>
  </si>
  <si>
    <t>1314.1 - 1314.2 - 1314.3 - 1314.4</t>
  </si>
  <si>
    <t>Versamenti di ritenute previdenziali e assistenziali su redditi da lavoro dipendente riscosse per conto terzi</t>
  </si>
  <si>
    <t>Versamenti di ritenute previdenziali e assistenziali su redditi da lavoro autonomo per conto terzi</t>
  </si>
  <si>
    <t>+ € 10.000.000,00</t>
  </si>
  <si>
    <t>1320.0</t>
  </si>
  <si>
    <t>Spese per servizi amministrativi
(adesione convenzioni Consip)</t>
  </si>
  <si>
    <t>TOTALE SPESE CORRENTI E IN C/CAPITALE</t>
  </si>
  <si>
    <t>Tirocini formativi extracurriculari</t>
  </si>
  <si>
    <t>U.1.03.02.12.004</t>
  </si>
  <si>
    <t>E.9.01.01.02.0001</t>
  </si>
  <si>
    <t>U.2.02.01.07.003  </t>
  </si>
  <si>
    <t>U.2.02.01.07.004  </t>
  </si>
  <si>
    <t>1301.1 - 1301.2 - 1301.3 - 1301.4</t>
  </si>
  <si>
    <t>1305 (escluso IVA)</t>
  </si>
  <si>
    <t>1401.1 (camera arbitrale)</t>
  </si>
  <si>
    <t>- 20% delle spese funzionamento,
consuntivo 2014</t>
  </si>
  <si>
    <t>Spese di funzionamento,
consuntivo 2014</t>
  </si>
  <si>
    <t>1315
(solo portavoce)</t>
  </si>
  <si>
    <t>1401.1 (NO camera arbitrale)
1401.2             
1316.1 (solo commissioni)</t>
  </si>
  <si>
    <t>+ Maggiori disponibilità previste nella documentazione tecnica allegata alla legge 205/2017 
(art. 1, comma 298)</t>
  </si>
  <si>
    <t>1801
FONDO DI RISERVA</t>
  </si>
  <si>
    <t>PLAFOND PER SPESE DI FUNZIONAMENTO</t>
  </si>
  <si>
    <t>DI CUI PER IL PERSONALE DIPENDENTE
(CONTRATTAZIONE)</t>
  </si>
  <si>
    <t>VINCOLI IMPOSTI DALLA NORMA</t>
  </si>
  <si>
    <t>Spese di funzionamento
Consuntivo 2014</t>
  </si>
  <si>
    <t xml:space="preserve"> TOTALE CATEGORIA IV </t>
  </si>
  <si>
    <t>Spese di funzionamento
(escluse spese personale dipendente)</t>
  </si>
  <si>
    <t>U.1.03.02.04.004</t>
  </si>
  <si>
    <t>Acquisto di servizi per formazione obbligatoria</t>
  </si>
  <si>
    <t>Rimborsi di parte corrente ad Amministrazioni centrali di somme non dovute o incassate in eccesso</t>
  </si>
  <si>
    <t>Accantonamento di fine rapporto - quota annuale</t>
  </si>
  <si>
    <t>Proventi da altre multe, ammende, sanzioni e oblazioni a carico delle amministrazioni pubbliche</t>
  </si>
  <si>
    <t xml:space="preserve"> E 3.02.01.01.999</t>
  </si>
  <si>
    <t>1303.1 - 1303.2 - 1303.3 - 1303.4</t>
  </si>
  <si>
    <t>1212 (NO missioni GdF) - 1222</t>
  </si>
  <si>
    <t>1319
1322</t>
  </si>
  <si>
    <t>NON SONO STATI CONTEGGIATI I CAPITOLI:
- 1220 (ARRETRATI)
- 1223 (liquidazione)</t>
  </si>
  <si>
    <r>
      <rPr>
        <sz val="12"/>
        <rFont val="Titillium"/>
        <family val="3"/>
      </rPr>
      <t>Compensi al Presidente ed ai Membri dell'Autorità</t>
    </r>
  </si>
  <si>
    <r>
      <rPr>
        <sz val="12"/>
        <rFont val="Titillium"/>
        <family val="3"/>
      </rPr>
      <t>Oneri previdenziali a carico dell'Autorità</t>
    </r>
  </si>
  <si>
    <r>
      <rPr>
        <sz val="12"/>
        <rFont val="Titillium"/>
        <family val="3"/>
      </rPr>
      <t>Oneri fiscali a carico dell'Autorità</t>
    </r>
  </si>
  <si>
    <r>
      <rPr>
        <sz val="12"/>
        <rFont val="Titillium"/>
        <family val="3"/>
      </rPr>
      <t>Rimborso spese al Presidente ed ai Membri dell'Autorità</t>
    </r>
  </si>
  <si>
    <r>
      <t xml:space="preserve">II - </t>
    </r>
    <r>
      <rPr>
        <b/>
        <sz val="12"/>
        <rFont val="Titillium"/>
        <family val="3"/>
      </rPr>
      <t>PERSONALE  IN ATTIVITA' DI SERVIZIO</t>
    </r>
  </si>
  <si>
    <r>
      <rPr>
        <sz val="12"/>
        <rFont val="Titillium"/>
        <family val="3"/>
      </rPr>
      <t>Stipendi, retribuzioni  ed altre indennità al personale</t>
    </r>
  </si>
  <si>
    <r>
      <rPr>
        <sz val="12"/>
        <rFont val="Titillium"/>
        <family val="3"/>
      </rPr>
      <t>Fondo di amministrazione</t>
    </r>
  </si>
  <si>
    <r>
      <rPr>
        <sz val="12"/>
        <rFont val="Titillium"/>
        <family val="3"/>
      </rPr>
      <t>Rimborso competenze  amministrazioni per personale comandato</t>
    </r>
  </si>
  <si>
    <r>
      <rPr>
        <sz val="12"/>
        <rFont val="Titillium"/>
        <family val="3"/>
      </rPr>
      <t>Trattamento economico accessorio per gli uffici alle dirette dipendenze del Presidente e dei Componenti del Consiglio</t>
    </r>
  </si>
  <si>
    <r>
      <rPr>
        <sz val="12"/>
        <rFont val="Titillium"/>
        <family val="3"/>
      </rPr>
      <t>Compensi lavoro straordinario</t>
    </r>
  </si>
  <si>
    <r>
      <rPr>
        <sz val="12"/>
        <rFont val="Titillium"/>
        <family val="3"/>
      </rPr>
      <t>Indennità e rimborso spese di missioni al personale</t>
    </r>
  </si>
  <si>
    <r>
      <rPr>
        <sz val="12"/>
        <rFont val="Titillium"/>
        <family val="3"/>
      </rPr>
      <t>Fondo di solidarietà a favore del personale in servizio</t>
    </r>
  </si>
  <si>
    <r>
      <rPr>
        <sz val="12"/>
        <rFont val="Titillium"/>
        <family val="3"/>
      </rPr>
      <t>Buoni pasto</t>
    </r>
  </si>
  <si>
    <r>
      <rPr>
        <sz val="12"/>
        <rFont val="Titillium"/>
        <family val="3"/>
      </rPr>
      <t>Spese per formazione e aggiornamento professionale del personale</t>
    </r>
  </si>
  <si>
    <r>
      <t xml:space="preserve">III - </t>
    </r>
    <r>
      <rPr>
        <b/>
        <sz val="12"/>
        <rFont val="Titillium"/>
        <family val="3"/>
      </rPr>
      <t>ACQUISTO  DI BENI E SERVIZI</t>
    </r>
  </si>
  <si>
    <r>
      <rPr>
        <sz val="12"/>
        <rFont val="Titillium"/>
        <family val="3"/>
      </rPr>
      <t>Spese per l'acquisto e la consultazione di banche dati</t>
    </r>
  </si>
  <si>
    <r>
      <rPr>
        <sz val="12"/>
        <rFont val="Titillium"/>
        <family val="3"/>
      </rPr>
      <t>Spese d'ufficio, di stampa, di cancelleria</t>
    </r>
  </si>
  <si>
    <r>
      <rPr>
        <sz val="12"/>
        <rFont val="Titillium"/>
        <family val="3"/>
      </rPr>
      <t>Spese di rappresentanza</t>
    </r>
  </si>
  <si>
    <r>
      <rPr>
        <sz val="12"/>
        <rFont val="Titillium"/>
        <family val="3"/>
      </rPr>
      <t>Canoni di locazione</t>
    </r>
  </si>
  <si>
    <r>
      <rPr>
        <sz val="12"/>
        <rFont val="Titillium"/>
        <family val="3"/>
      </rPr>
      <t>Spese telefoniche,  telegrafiche  e postali</t>
    </r>
  </si>
  <si>
    <r>
      <rPr>
        <sz val="12"/>
        <rFont val="Titillium"/>
        <family val="3"/>
      </rPr>
      <t>Spese per la manutenzione ordinaria dei locali e degli impianti, nonché delle macchine d'ufficio in generale, degli automezzi,  dei beni mobili e degli arredi. Spese per la pulizia dei locali, traslochi e facchinaggio</t>
    </r>
  </si>
  <si>
    <r>
      <rPr>
        <sz val="12"/>
        <rFont val="Titillium"/>
        <family val="3"/>
      </rPr>
      <t>Sistema di gestione dei servizi telematici,  manutenzione e assistenza prodotti SW</t>
    </r>
  </si>
  <si>
    <r>
      <rPr>
        <sz val="12"/>
        <rFont val="Titillium"/>
        <family val="3"/>
      </rPr>
      <t>Spese per l'organizzazione e la partecipazione a convegni, congressi, mostre ed altre manifestazioni</t>
    </r>
  </si>
  <si>
    <r>
      <rPr>
        <sz val="12"/>
        <rFont val="Titillium"/>
        <family val="3"/>
      </rPr>
      <t>Prestazioni di servizi resi da terzi</t>
    </r>
  </si>
  <si>
    <r>
      <t xml:space="preserve">Spese per canone fornitura energia elettrica ed acqua- spese per il riscaldamento e condizionamento d'aria dei locali- </t>
    </r>
    <r>
      <rPr>
        <sz val="12"/>
        <rFont val="Titillium"/>
        <family val="3"/>
      </rPr>
      <t>polizze assicurative  immobile-</t>
    </r>
    <r>
      <rPr>
        <sz val="12"/>
        <color theme="1"/>
        <rFont val="Titillium"/>
        <family val="3"/>
      </rPr>
      <t xml:space="preserve"> spese per il servizio di smaltimento  dei rifiuti</t>
    </r>
  </si>
  <si>
    <r>
      <rPr>
        <sz val="12"/>
        <rFont val="Titillium"/>
        <family val="3"/>
      </rPr>
      <t>Spese minute e urgenti</t>
    </r>
  </si>
  <si>
    <r>
      <rPr>
        <sz val="12"/>
        <rFont val="Titillium"/>
        <family val="3"/>
      </rPr>
      <t>Spese legali e giudiziarie</t>
    </r>
  </si>
  <si>
    <r>
      <rPr>
        <sz val="12"/>
        <rFont val="Titillium"/>
        <family val="3"/>
      </rPr>
      <t>Onorari, compensi e rimborsi per incarichi ad esperti esterni all'Autorità</t>
    </r>
  </si>
  <si>
    <r>
      <rPr>
        <sz val="12"/>
        <rFont val="Titillium"/>
        <family val="3"/>
      </rPr>
      <t>Spese per il funzionamento di Collegi, Comitati e Commissioni
(compresi rimborsi spese)</t>
    </r>
  </si>
  <si>
    <r>
      <rPr>
        <sz val="12"/>
        <rFont val="Titillium"/>
        <family val="3"/>
      </rPr>
      <t>Vigilanza locali</t>
    </r>
  </si>
  <si>
    <r>
      <rPr>
        <sz val="12"/>
        <rFont val="Titillium"/>
        <family val="3"/>
      </rPr>
      <t>Acquisto di vestiario e divise</t>
    </r>
  </si>
  <si>
    <r>
      <t xml:space="preserve">IV - </t>
    </r>
    <r>
      <rPr>
        <b/>
        <sz val="12"/>
        <rFont val="Titillium"/>
        <family val="3"/>
      </rPr>
      <t>SPESE DIVERSE</t>
    </r>
  </si>
  <si>
    <r>
      <rPr>
        <sz val="12"/>
        <rFont val="Titillium"/>
        <family val="3"/>
      </rPr>
      <t>Spese per il funzionamento della Camera Arbitrale</t>
    </r>
  </si>
  <si>
    <t>SPESE DI FUNZIONAMENTO
Previsione 2021 - 2023</t>
  </si>
  <si>
    <t>BILANCIO DI PREVISIONE 2021
ENTRATE</t>
  </si>
  <si>
    <t>Residui attivi presunti
anno 2020</t>
  </si>
  <si>
    <t>Previsioni definitive
anno 2020</t>
  </si>
  <si>
    <t>Previsioni di competenza 2021</t>
  </si>
  <si>
    <t>Previsioni di cassa 2021</t>
  </si>
  <si>
    <t>BILANCIO DI PREVISIONE 2021
USCITE</t>
  </si>
  <si>
    <t xml:space="preserve"> Residui passivi presunti
anno 2020</t>
  </si>
  <si>
    <t xml:space="preserve"> Previsioni definitive
anno 2020</t>
  </si>
  <si>
    <t xml:space="preserve"> Previsioni di competenza 2021</t>
  </si>
  <si>
    <t xml:space="preserve"> Previsioni di cassa 2021</t>
  </si>
  <si>
    <t>Utilizzo avanzo di amministrazione presunto al 31/12/2020</t>
  </si>
  <si>
    <t>Prestazioni tecnico-scientifiche a fini di ricerca</t>
  </si>
  <si>
    <t>U.1.03.01.05.999</t>
  </si>
  <si>
    <t>Altri beni e prodotti sanitari n.a.c.</t>
  </si>
  <si>
    <t>U.1.03.02.18.999</t>
  </si>
  <si>
    <t>Altri acquisti di servizi sanitari n.a.c.</t>
  </si>
  <si>
    <t>Acquisto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</si>
</sst>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5" formatCode="_-[$€]\ * #,##0.00_-;\-[$€]\ * #,##0.00_-;_-[$€]\ * &quot;-&quot;??_-;_-@_-"/>
    <numFmt numFmtId="167" formatCode="#,##0.00_ ;\-#,##0.00\ "/>
    <numFmt numFmtId="168" formatCode="###0;###0"/>
  </numFmts>
  <fonts count="4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0"/>
      <color indexed="8"/>
      <name val="Titillium"/>
      <family val="3"/>
    </font>
    <font>
      <sz val="10"/>
      <name val="Titillium"/>
      <family val="3"/>
    </font>
    <font>
      <sz val="10"/>
      <color theme="1"/>
      <name val="Titillium"/>
      <family val="3"/>
    </font>
    <font>
      <b/>
      <sz val="12"/>
      <color theme="0"/>
      <name val="Titillium"/>
      <family val="3"/>
    </font>
    <font>
      <sz val="14"/>
      <color indexed="8"/>
      <name val="Titillium"/>
      <family val="3"/>
    </font>
    <font>
      <sz val="12"/>
      <color theme="1"/>
      <name val="Titillium"/>
      <family val="3"/>
    </font>
    <font>
      <sz val="12"/>
      <name val="Titillium"/>
      <family val="3"/>
    </font>
    <font>
      <sz val="12"/>
      <color indexed="8"/>
      <name val="Titillium"/>
      <family val="3"/>
    </font>
    <font>
      <b/>
      <sz val="12"/>
      <name val="Titillium"/>
      <family val="3"/>
    </font>
    <font>
      <sz val="12"/>
      <color indexed="9"/>
      <name val="Titillium"/>
      <family val="3"/>
    </font>
    <font>
      <b/>
      <sz val="12"/>
      <color indexed="8"/>
      <name val="Titillium"/>
      <family val="3"/>
    </font>
    <font>
      <sz val="12"/>
      <color rgb="FFFF0000"/>
      <name val="Titillium"/>
      <family val="3"/>
    </font>
    <font>
      <b/>
      <sz val="12"/>
      <color theme="1"/>
      <name val="Titillium"/>
      <family val="3"/>
    </font>
    <font>
      <b/>
      <sz val="20"/>
      <color theme="6" tint="-0.499984740745262"/>
      <name val="Titillium"/>
      <family val="3"/>
    </font>
    <font>
      <b/>
      <sz val="14"/>
      <color theme="0"/>
      <name val="Titillium"/>
      <family val="3"/>
    </font>
    <font>
      <sz val="14"/>
      <color theme="1"/>
      <name val="Titillium"/>
      <family val="3"/>
    </font>
    <font>
      <b/>
      <sz val="20"/>
      <color theme="3"/>
      <name val="Titillium"/>
      <family val="3"/>
    </font>
    <font>
      <b/>
      <sz val="12"/>
      <color rgb="FFFFFFFF"/>
      <name val="Titillium"/>
      <family val="3"/>
    </font>
    <font>
      <b/>
      <sz val="14"/>
      <color rgb="FFFFFFFF"/>
      <name val="Titillium"/>
      <family val="3"/>
    </font>
    <font>
      <b/>
      <sz val="24"/>
      <color theme="1"/>
      <name val="Titillium"/>
      <family val="3"/>
    </font>
    <font>
      <sz val="11"/>
      <color theme="1"/>
      <name val="Titillium"/>
      <family val="3"/>
    </font>
    <font>
      <sz val="11"/>
      <name val="Titillium"/>
      <family val="3"/>
    </font>
    <font>
      <b/>
      <sz val="11"/>
      <name val="Titillium"/>
      <family val="3"/>
    </font>
    <font>
      <b/>
      <sz val="16"/>
      <color theme="0"/>
      <name val="Titillium"/>
      <family val="3"/>
    </font>
    <font>
      <sz val="16"/>
      <color theme="1"/>
      <name val="Titillium"/>
      <family val="3"/>
    </font>
    <font>
      <b/>
      <sz val="14"/>
      <name val="Titillium"/>
      <family val="3"/>
    </font>
    <font>
      <sz val="12"/>
      <color rgb="FF000000"/>
      <name val="Titillium"/>
      <family val="3"/>
    </font>
    <font>
      <b/>
      <sz val="14"/>
      <color theme="1"/>
      <name val="Titillium"/>
      <family val="3"/>
    </font>
    <font>
      <sz val="11"/>
      <color rgb="FF000000"/>
      <name val="Titillium"/>
      <family val="3"/>
    </font>
    <font>
      <b/>
      <sz val="12"/>
      <color rgb="FFFF0000"/>
      <name val="Titillium"/>
      <family val="3"/>
    </font>
    <font>
      <sz val="12"/>
      <color theme="0"/>
      <name val="Titillium"/>
      <family val="3"/>
    </font>
    <font>
      <b/>
      <sz val="20"/>
      <color theme="1"/>
      <name val="Titillium"/>
      <family val="3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B8CCE4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41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7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/>
    <xf numFmtId="43" fontId="4" fillId="0" borderId="0" applyFont="0" applyFill="0" applyBorder="0" applyAlignment="0" applyProtection="0"/>
    <xf numFmtId="0" fontId="8" fillId="0" borderId="0"/>
    <xf numFmtId="0" fontId="11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</cellStyleXfs>
  <cellXfs count="192">
    <xf numFmtId="0" fontId="0" fillId="0" borderId="0" xfId="0"/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NumberFormat="1" applyFont="1" applyAlignment="1">
      <alignment horizontal="center"/>
    </xf>
    <xf numFmtId="43" fontId="17" fillId="0" borderId="5" xfId="1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18" fillId="0" borderId="2" xfId="1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43" fontId="17" fillId="0" borderId="2" xfId="10" applyFont="1" applyFill="1" applyBorder="1" applyAlignment="1">
      <alignment vertical="center"/>
    </xf>
    <xf numFmtId="0" fontId="18" fillId="0" borderId="5" xfId="1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vertical="center"/>
    </xf>
    <xf numFmtId="43" fontId="20" fillId="6" borderId="5" xfId="10" applyFont="1" applyFill="1" applyBorder="1" applyAlignment="1">
      <alignment vertical="center"/>
    </xf>
    <xf numFmtId="43" fontId="17" fillId="0" borderId="0" xfId="10" applyFont="1"/>
    <xf numFmtId="0" fontId="17" fillId="0" borderId="5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/>
    </xf>
    <xf numFmtId="43" fontId="15" fillId="7" borderId="22" xfId="10" applyFont="1" applyFill="1" applyBorder="1" applyAlignment="1">
      <alignment vertical="center"/>
    </xf>
    <xf numFmtId="43" fontId="15" fillId="7" borderId="25" xfId="1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5" xfId="1" applyFont="1" applyFill="1" applyBorder="1" applyAlignment="1" applyProtection="1">
      <alignment horizontal="center" vertical="center" wrapText="1"/>
    </xf>
    <xf numFmtId="43" fontId="17" fillId="0" borderId="5" xfId="10" applyFont="1" applyBorder="1" applyAlignment="1">
      <alignment horizontal="left" vertical="center"/>
    </xf>
    <xf numFmtId="0" fontId="22" fillId="0" borderId="0" xfId="0" applyFont="1" applyFill="1" applyBorder="1" applyAlignment="1">
      <alignment vertical="center"/>
    </xf>
    <xf numFmtId="43" fontId="17" fillId="0" borderId="5" xfId="10" applyFont="1" applyFill="1" applyBorder="1" applyAlignment="1">
      <alignment horizontal="left" vertical="center"/>
    </xf>
    <xf numFmtId="0" fontId="17" fillId="0" borderId="0" xfId="0" applyFont="1" applyBorder="1"/>
    <xf numFmtId="43" fontId="23" fillId="0" borderId="0" xfId="1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43" fontId="17" fillId="0" borderId="0" xfId="10" applyFont="1" applyFill="1" applyBorder="1" applyAlignment="1">
      <alignment horizontal="left" vertical="center"/>
    </xf>
    <xf numFmtId="43" fontId="17" fillId="0" borderId="5" xfId="10" applyFont="1" applyFill="1" applyBorder="1" applyAlignment="1">
      <alignment vertical="center" wrapText="1"/>
    </xf>
    <xf numFmtId="43" fontId="14" fillId="0" borderId="0" xfId="10" applyFont="1" applyFill="1" applyBorder="1" applyAlignment="1">
      <alignment vertical="center" wrapText="1"/>
    </xf>
    <xf numFmtId="0" fontId="27" fillId="0" borderId="0" xfId="0" applyFont="1"/>
    <xf numFmtId="43" fontId="26" fillId="7" borderId="16" xfId="10" applyFont="1" applyFill="1" applyBorder="1" applyAlignment="1">
      <alignment horizontal="center" vertical="center" wrapText="1"/>
    </xf>
    <xf numFmtId="43" fontId="18" fillId="0" borderId="5" xfId="10" applyFont="1" applyFill="1" applyBorder="1" applyAlignment="1">
      <alignment vertical="center"/>
    </xf>
    <xf numFmtId="43" fontId="18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top"/>
    </xf>
    <xf numFmtId="0" fontId="30" fillId="11" borderId="1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43" fontId="18" fillId="0" borderId="5" xfId="10" applyFont="1" applyFill="1" applyBorder="1" applyAlignment="1">
      <alignment horizontal="left" vertical="center"/>
    </xf>
    <xf numFmtId="43" fontId="20" fillId="10" borderId="5" xfId="10" applyFont="1" applyFill="1" applyBorder="1" applyAlignment="1">
      <alignment horizontal="left" vertical="center"/>
    </xf>
    <xf numFmtId="43" fontId="15" fillId="11" borderId="20" xfId="10" applyFont="1" applyFill="1" applyBorder="1" applyAlignment="1">
      <alignment horizontal="left" vertical="center"/>
    </xf>
    <xf numFmtId="0" fontId="32" fillId="0" borderId="0" xfId="35" applyFont="1"/>
    <xf numFmtId="0" fontId="32" fillId="0" borderId="0" xfId="35" applyFont="1" applyAlignment="1">
      <alignment horizontal="center" vertical="center"/>
    </xf>
    <xf numFmtId="0" fontId="32" fillId="0" borderId="0" xfId="35" applyFont="1" applyAlignment="1">
      <alignment vertical="center"/>
    </xf>
    <xf numFmtId="0" fontId="33" fillId="0" borderId="0" xfId="35" applyFont="1" applyFill="1" applyAlignment="1">
      <alignment vertical="center"/>
    </xf>
    <xf numFmtId="0" fontId="34" fillId="0" borderId="0" xfId="35" applyFont="1" applyFill="1" applyAlignment="1">
      <alignment vertical="center"/>
    </xf>
    <xf numFmtId="2" fontId="34" fillId="0" borderId="0" xfId="35" applyNumberFormat="1" applyFont="1" applyFill="1" applyAlignment="1">
      <alignment vertical="center"/>
    </xf>
    <xf numFmtId="43" fontId="34" fillId="0" borderId="0" xfId="10" applyFont="1" applyFill="1" applyAlignment="1">
      <alignment vertical="center"/>
    </xf>
    <xf numFmtId="0" fontId="36" fillId="0" borderId="0" xfId="35" applyFont="1"/>
    <xf numFmtId="0" fontId="37" fillId="8" borderId="17" xfId="35" applyFont="1" applyFill="1" applyBorder="1" applyAlignment="1">
      <alignment horizontal="center" vertical="center" wrapText="1"/>
    </xf>
    <xf numFmtId="49" fontId="37" fillId="8" borderId="27" xfId="35" applyNumberFormat="1" applyFont="1" applyFill="1" applyBorder="1" applyAlignment="1">
      <alignment horizontal="center" vertical="center" wrapText="1"/>
    </xf>
    <xf numFmtId="43" fontId="37" fillId="4" borderId="23" xfId="38" applyFont="1" applyFill="1" applyBorder="1" applyAlignment="1">
      <alignment horizontal="center" vertical="center" wrapText="1"/>
    </xf>
    <xf numFmtId="0" fontId="27" fillId="0" borderId="0" xfId="35" applyFont="1"/>
    <xf numFmtId="0" fontId="26" fillId="5" borderId="16" xfId="10" applyNumberFormat="1" applyFont="1" applyFill="1" applyBorder="1" applyAlignment="1">
      <alignment horizontal="center" vertical="center" wrapText="1"/>
    </xf>
    <xf numFmtId="0" fontId="26" fillId="5" borderId="17" xfId="10" applyNumberFormat="1" applyFont="1" applyFill="1" applyBorder="1" applyAlignment="1">
      <alignment horizontal="center" vertical="center" wrapText="1"/>
    </xf>
    <xf numFmtId="0" fontId="32" fillId="0" borderId="0" xfId="35" applyFont="1" applyAlignment="1">
      <alignment horizontal="center"/>
    </xf>
    <xf numFmtId="0" fontId="24" fillId="0" borderId="4" xfId="35" applyFont="1" applyBorder="1" applyAlignment="1">
      <alignment vertical="center"/>
    </xf>
    <xf numFmtId="0" fontId="20" fillId="0" borderId="0" xfId="35" applyFont="1" applyFill="1"/>
    <xf numFmtId="0" fontId="17" fillId="0" borderId="0" xfId="35" applyFont="1"/>
    <xf numFmtId="43" fontId="20" fillId="0" borderId="0" xfId="10" applyFont="1" applyFill="1"/>
    <xf numFmtId="0" fontId="24" fillId="0" borderId="0" xfId="35" applyFont="1"/>
    <xf numFmtId="43" fontId="18" fillId="0" borderId="5" xfId="38" applyFont="1" applyFill="1" applyBorder="1" applyAlignment="1">
      <alignment vertical="center"/>
    </xf>
    <xf numFmtId="168" fontId="38" fillId="0" borderId="5" xfId="35" applyNumberFormat="1" applyFont="1" applyFill="1" applyBorder="1" applyAlignment="1">
      <alignment horizontal="center" vertical="center" wrapText="1"/>
    </xf>
    <xf numFmtId="0" fontId="17" fillId="0" borderId="5" xfId="35" applyFont="1" applyFill="1" applyBorder="1" applyAlignment="1">
      <alignment vertical="center" wrapText="1"/>
    </xf>
    <xf numFmtId="168" fontId="38" fillId="2" borderId="5" xfId="35" applyNumberFormat="1" applyFont="1" applyFill="1" applyBorder="1" applyAlignment="1">
      <alignment horizontal="center" vertical="center" wrapText="1"/>
    </xf>
    <xf numFmtId="43" fontId="20" fillId="8" borderId="5" xfId="38" applyFont="1" applyFill="1" applyBorder="1" applyAlignment="1">
      <alignment horizontal="right" vertical="center"/>
    </xf>
    <xf numFmtId="43" fontId="20" fillId="4" borderId="5" xfId="38" applyFont="1" applyFill="1" applyBorder="1" applyAlignment="1">
      <alignment horizontal="right" vertical="center"/>
    </xf>
    <xf numFmtId="43" fontId="20" fillId="4" borderId="5" xfId="10" applyFont="1" applyFill="1" applyBorder="1" applyAlignment="1">
      <alignment horizontal="center" vertical="center"/>
    </xf>
    <xf numFmtId="43" fontId="20" fillId="4" borderId="7" xfId="10" applyFont="1" applyFill="1" applyBorder="1" applyAlignment="1">
      <alignment vertical="center"/>
    </xf>
    <xf numFmtId="0" fontId="24" fillId="0" borderId="8" xfId="35" applyFont="1" applyBorder="1" applyAlignment="1">
      <alignment vertical="center"/>
    </xf>
    <xf numFmtId="0" fontId="20" fillId="0" borderId="0" xfId="35" applyFont="1" applyFill="1" applyAlignment="1"/>
    <xf numFmtId="43" fontId="20" fillId="0" borderId="0" xfId="10" applyFont="1" applyFill="1" applyAlignment="1"/>
    <xf numFmtId="43" fontId="17" fillId="0" borderId="5" xfId="10" applyFont="1" applyBorder="1" applyAlignment="1">
      <alignment vertical="center"/>
    </xf>
    <xf numFmtId="43" fontId="18" fillId="0" borderId="5" xfId="10" applyFont="1" applyFill="1" applyBorder="1" applyAlignment="1">
      <alignment horizontal="center" vertical="center"/>
    </xf>
    <xf numFmtId="168" fontId="18" fillId="0" borderId="5" xfId="35" applyNumberFormat="1" applyFont="1" applyFill="1" applyBorder="1" applyAlignment="1">
      <alignment horizontal="center" vertical="center" wrapText="1"/>
    </xf>
    <xf numFmtId="0" fontId="18" fillId="0" borderId="5" xfId="35" applyFont="1" applyFill="1" applyBorder="1" applyAlignment="1">
      <alignment vertical="center" wrapText="1"/>
    </xf>
    <xf numFmtId="0" fontId="17" fillId="2" borderId="5" xfId="35" applyFont="1" applyFill="1" applyBorder="1" applyAlignment="1">
      <alignment vertical="center" wrapText="1"/>
    </xf>
    <xf numFmtId="0" fontId="17" fillId="0" borderId="5" xfId="35" applyFont="1" applyFill="1" applyBorder="1" applyAlignment="1">
      <alignment horizontal="left" vertical="center" wrapText="1"/>
    </xf>
    <xf numFmtId="43" fontId="18" fillId="0" borderId="5" xfId="38" applyFont="1" applyFill="1" applyBorder="1" applyAlignment="1">
      <alignment horizontal="center" vertical="center"/>
    </xf>
    <xf numFmtId="43" fontId="40" fillId="0" borderId="0" xfId="0" applyNumberFormat="1" applyFont="1"/>
    <xf numFmtId="0" fontId="41" fillId="0" borderId="0" xfId="35" applyFont="1" applyAlignment="1">
      <alignment horizontal="left"/>
    </xf>
    <xf numFmtId="0" fontId="41" fillId="0" borderId="0" xfId="35" applyFont="1" applyAlignment="1">
      <alignment horizontal="left" vertical="center"/>
    </xf>
    <xf numFmtId="43" fontId="20" fillId="12" borderId="5" xfId="0" applyNumberFormat="1" applyFont="1" applyFill="1" applyBorder="1" applyAlignment="1">
      <alignment horizontal="center" vertical="center"/>
    </xf>
    <xf numFmtId="43" fontId="42" fillId="5" borderId="5" xfId="38" applyFont="1" applyFill="1" applyBorder="1" applyAlignment="1">
      <alignment horizontal="right" vertical="center"/>
    </xf>
    <xf numFmtId="43" fontId="15" fillId="5" borderId="5" xfId="38" applyFont="1" applyFill="1" applyBorder="1" applyAlignment="1">
      <alignment horizontal="right" vertical="center"/>
    </xf>
    <xf numFmtId="43" fontId="15" fillId="5" borderId="6" xfId="10" applyFont="1" applyFill="1" applyBorder="1" applyAlignment="1">
      <alignment horizontal="center" vertical="center"/>
    </xf>
    <xf numFmtId="43" fontId="15" fillId="5" borderId="22" xfId="10" applyFont="1" applyFill="1" applyBorder="1" applyAlignment="1">
      <alignment vertical="center"/>
    </xf>
    <xf numFmtId="43" fontId="15" fillId="5" borderId="25" xfId="10" applyFont="1" applyFill="1" applyBorder="1" applyAlignment="1">
      <alignment vertical="center"/>
    </xf>
    <xf numFmtId="0" fontId="14" fillId="0" borderId="0" xfId="0" applyFont="1"/>
    <xf numFmtId="43" fontId="14" fillId="0" borderId="0" xfId="0" applyNumberFormat="1" applyFont="1"/>
    <xf numFmtId="0" fontId="15" fillId="5" borderId="21" xfId="10" applyNumberFormat="1" applyFont="1" applyFill="1" applyBorder="1" applyAlignment="1">
      <alignment horizontal="left" vertical="center" wrapText="1"/>
    </xf>
    <xf numFmtId="0" fontId="26" fillId="5" borderId="22" xfId="10" applyNumberFormat="1" applyFont="1" applyFill="1" applyBorder="1" applyAlignment="1">
      <alignment horizontal="center" vertical="center" wrapText="1"/>
    </xf>
    <xf numFmtId="0" fontId="26" fillId="5" borderId="25" xfId="10" applyNumberFormat="1" applyFont="1" applyFill="1" applyBorder="1" applyAlignment="1">
      <alignment horizontal="center" vertical="center" wrapText="1"/>
    </xf>
    <xf numFmtId="2" fontId="18" fillId="0" borderId="5" xfId="35" applyNumberFormat="1" applyFont="1" applyFill="1" applyBorder="1" applyAlignment="1">
      <alignment horizontal="left" vertical="center" wrapText="1"/>
    </xf>
    <xf numFmtId="2" fontId="18" fillId="0" borderId="5" xfId="35" quotePrefix="1" applyNumberFormat="1" applyFont="1" applyFill="1" applyBorder="1" applyAlignment="1">
      <alignment horizontal="left" vertical="center" wrapText="1"/>
    </xf>
    <xf numFmtId="167" fontId="18" fillId="0" borderId="5" xfId="10" applyNumberFormat="1" applyFont="1" applyFill="1" applyBorder="1" applyAlignment="1">
      <alignment vertical="center"/>
    </xf>
    <xf numFmtId="43" fontId="18" fillId="0" borderId="5" xfId="10" quotePrefix="1" applyFont="1" applyFill="1" applyBorder="1" applyAlignment="1">
      <alignment horizontal="left" vertical="center"/>
    </xf>
    <xf numFmtId="2" fontId="18" fillId="0" borderId="2" xfId="35" quotePrefix="1" applyNumberFormat="1" applyFont="1" applyFill="1" applyBorder="1" applyAlignment="1">
      <alignment vertical="center" wrapText="1"/>
    </xf>
    <xf numFmtId="43" fontId="18" fillId="0" borderId="2" xfId="10" applyFont="1" applyFill="1" applyBorder="1" applyAlignment="1">
      <alignment vertical="center"/>
    </xf>
    <xf numFmtId="0" fontId="20" fillId="4" borderId="5" xfId="10" applyNumberFormat="1" applyFont="1" applyFill="1" applyBorder="1" applyAlignment="1">
      <alignment vertical="center" wrapText="1"/>
    </xf>
    <xf numFmtId="0" fontId="26" fillId="5" borderId="21" xfId="10" applyNumberFormat="1" applyFont="1" applyFill="1" applyBorder="1" applyAlignment="1">
      <alignment horizontal="left" vertical="center" wrapText="1"/>
    </xf>
    <xf numFmtId="4" fontId="26" fillId="5" borderId="22" xfId="10" applyNumberFormat="1" applyFont="1" applyFill="1" applyBorder="1" applyAlignment="1">
      <alignment horizontal="right" vertical="center" wrapText="1"/>
    </xf>
    <xf numFmtId="43" fontId="26" fillId="5" borderId="25" xfId="10" applyFont="1" applyFill="1" applyBorder="1" applyAlignment="1">
      <alignment horizontal="center" vertical="center" wrapText="1"/>
    </xf>
    <xf numFmtId="43" fontId="17" fillId="0" borderId="0" xfId="10" applyFont="1" applyAlignment="1"/>
    <xf numFmtId="0" fontId="17" fillId="2" borderId="5" xfId="0" applyFont="1" applyFill="1" applyBorder="1" applyAlignment="1">
      <alignment horizontal="left" vertical="center" wrapText="1"/>
    </xf>
    <xf numFmtId="43" fontId="17" fillId="2" borderId="5" xfId="10" applyFont="1" applyFill="1" applyBorder="1" applyAlignment="1">
      <alignment horizontal="left" vertical="center"/>
    </xf>
    <xf numFmtId="0" fontId="18" fillId="0" borderId="5" xfId="1" applyFont="1" applyFill="1" applyBorder="1" applyAlignment="1" applyProtection="1">
      <alignment horizontal="left" vertical="center" wrapText="1"/>
    </xf>
    <xf numFmtId="0" fontId="20" fillId="8" borderId="6" xfId="0" applyFont="1" applyFill="1" applyBorder="1" applyAlignment="1">
      <alignment horizontal="left" vertical="center" wrapText="1"/>
    </xf>
    <xf numFmtId="0" fontId="20" fillId="8" borderId="8" xfId="0" applyFont="1" applyFill="1" applyBorder="1" applyAlignment="1">
      <alignment horizontal="left" vertical="center" wrapText="1"/>
    </xf>
    <xf numFmtId="0" fontId="20" fillId="8" borderId="7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left" vertical="center"/>
    </xf>
    <xf numFmtId="0" fontId="20" fillId="9" borderId="8" xfId="0" applyFont="1" applyFill="1" applyBorder="1" applyAlignment="1">
      <alignment horizontal="left" vertical="center"/>
    </xf>
    <xf numFmtId="0" fontId="20" fillId="9" borderId="7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0" fillId="6" borderId="5" xfId="0" applyFont="1" applyFill="1" applyBorder="1" applyAlignment="1">
      <alignment horizontal="center" vertical="center"/>
    </xf>
    <xf numFmtId="0" fontId="15" fillId="7" borderId="21" xfId="0" applyFont="1" applyFill="1" applyBorder="1" applyAlignment="1">
      <alignment horizontal="center" vertical="center"/>
    </xf>
    <xf numFmtId="0" fontId="15" fillId="7" borderId="22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 wrapText="1"/>
    </xf>
    <xf numFmtId="43" fontId="26" fillId="7" borderId="12" xfId="10" applyFont="1" applyFill="1" applyBorder="1" applyAlignment="1">
      <alignment horizontal="center" vertical="center" wrapText="1"/>
    </xf>
    <xf numFmtId="43" fontId="26" fillId="7" borderId="10" xfId="10" applyFont="1" applyFill="1" applyBorder="1" applyAlignment="1">
      <alignment horizontal="center" vertical="center" wrapText="1"/>
    </xf>
    <xf numFmtId="43" fontId="26" fillId="7" borderId="16" xfId="10" applyFont="1" applyFill="1" applyBorder="1" applyAlignment="1">
      <alignment horizontal="center" vertical="center" wrapText="1"/>
    </xf>
    <xf numFmtId="43" fontId="26" fillId="7" borderId="13" xfId="10" applyFont="1" applyFill="1" applyBorder="1" applyAlignment="1">
      <alignment horizontal="center" vertical="center" wrapText="1"/>
    </xf>
    <xf numFmtId="43" fontId="26" fillId="7" borderId="19" xfId="10" applyFont="1" applyFill="1" applyBorder="1" applyAlignment="1">
      <alignment horizontal="center" vertical="center" wrapText="1"/>
    </xf>
    <xf numFmtId="43" fontId="26" fillId="7" borderId="17" xfId="1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/>
    </xf>
    <xf numFmtId="0" fontId="20" fillId="10" borderId="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15" fillId="11" borderId="11" xfId="0" applyFont="1" applyFill="1" applyBorder="1" applyAlignment="1">
      <alignment horizontal="center" vertical="center" wrapText="1"/>
    </xf>
    <xf numFmtId="0" fontId="15" fillId="11" borderId="18" xfId="0" applyFont="1" applyFill="1" applyBorder="1" applyAlignment="1">
      <alignment horizontal="center" vertical="center" wrapText="1"/>
    </xf>
    <xf numFmtId="0" fontId="15" fillId="11" borderId="15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 wrapText="1"/>
    </xf>
    <xf numFmtId="0" fontId="29" fillId="11" borderId="10" xfId="0" applyFont="1" applyFill="1" applyBorder="1" applyAlignment="1">
      <alignment horizontal="center" vertical="center" wrapText="1"/>
    </xf>
    <xf numFmtId="0" fontId="29" fillId="11" borderId="16" xfId="0" applyFont="1" applyFill="1" applyBorder="1" applyAlignment="1">
      <alignment horizontal="center" vertical="center" wrapText="1"/>
    </xf>
    <xf numFmtId="0" fontId="30" fillId="11" borderId="24" xfId="0" applyFont="1" applyFill="1" applyBorder="1" applyAlignment="1">
      <alignment horizontal="center" vertical="center" wrapText="1"/>
    </xf>
    <xf numFmtId="0" fontId="30" fillId="11" borderId="9" xfId="0" applyFont="1" applyFill="1" applyBorder="1" applyAlignment="1">
      <alignment horizontal="center" vertical="center" wrapText="1"/>
    </xf>
    <xf numFmtId="0" fontId="30" fillId="11" borderId="14" xfId="0" applyFont="1" applyFill="1" applyBorder="1" applyAlignment="1">
      <alignment horizontal="center" vertical="center" wrapText="1"/>
    </xf>
    <xf numFmtId="0" fontId="30" fillId="11" borderId="12" xfId="0" applyFont="1" applyFill="1" applyBorder="1" applyAlignment="1">
      <alignment horizontal="center" vertical="center" wrapText="1"/>
    </xf>
    <xf numFmtId="0" fontId="30" fillId="11" borderId="13" xfId="0" applyFont="1" applyFill="1" applyBorder="1" applyAlignment="1">
      <alignment horizontal="center" vertical="center" wrapText="1"/>
    </xf>
    <xf numFmtId="0" fontId="30" fillId="11" borderId="19" xfId="0" applyFont="1" applyFill="1" applyBorder="1" applyAlignment="1">
      <alignment horizontal="center" vertical="center" wrapText="1"/>
    </xf>
    <xf numFmtId="0" fontId="30" fillId="11" borderId="17" xfId="0" applyFont="1" applyFill="1" applyBorder="1" applyAlignment="1">
      <alignment horizontal="center" vertical="center" wrapText="1"/>
    </xf>
    <xf numFmtId="0" fontId="30" fillId="11" borderId="10" xfId="0" applyFont="1" applyFill="1" applyBorder="1" applyAlignment="1">
      <alignment horizontal="center" vertical="center" wrapText="1"/>
    </xf>
    <xf numFmtId="0" fontId="30" fillId="11" borderId="16" xfId="0" applyFont="1" applyFill="1" applyBorder="1" applyAlignment="1">
      <alignment horizontal="center" vertical="center" wrapText="1"/>
    </xf>
    <xf numFmtId="0" fontId="15" fillId="11" borderId="6" xfId="0" applyFont="1" applyFill="1" applyBorder="1" applyAlignment="1">
      <alignment horizontal="center" vertical="center"/>
    </xf>
    <xf numFmtId="0" fontId="15" fillId="11" borderId="26" xfId="0" applyFont="1" applyFill="1" applyBorder="1" applyAlignment="1">
      <alignment horizontal="center" vertical="center"/>
    </xf>
    <xf numFmtId="0" fontId="24" fillId="3" borderId="0" xfId="35" applyFont="1" applyFill="1" applyAlignment="1">
      <alignment horizontal="left" vertical="center" wrapText="1"/>
    </xf>
    <xf numFmtId="0" fontId="39" fillId="0" borderId="0" xfId="35" applyFont="1" applyAlignment="1">
      <alignment horizontal="center" vertical="center" wrapText="1"/>
    </xf>
    <xf numFmtId="0" fontId="31" fillId="0" borderId="0" xfId="35" applyFont="1" applyAlignment="1">
      <alignment horizontal="center" vertical="center" wrapText="1"/>
    </xf>
    <xf numFmtId="168" fontId="38" fillId="2" borderId="6" xfId="35" applyNumberFormat="1" applyFont="1" applyFill="1" applyBorder="1" applyAlignment="1">
      <alignment horizontal="center" vertical="center" wrapText="1"/>
    </xf>
    <xf numFmtId="168" fontId="38" fillId="2" borderId="8" xfId="35" applyNumberFormat="1" applyFont="1" applyFill="1" applyBorder="1" applyAlignment="1">
      <alignment horizontal="center" vertical="center" wrapText="1"/>
    </xf>
    <xf numFmtId="168" fontId="38" fillId="2" borderId="7" xfId="35" applyNumberFormat="1" applyFont="1" applyFill="1" applyBorder="1" applyAlignment="1">
      <alignment horizontal="center" vertical="center" wrapText="1"/>
    </xf>
    <xf numFmtId="0" fontId="35" fillId="5" borderId="12" xfId="38" applyNumberFormat="1" applyFont="1" applyFill="1" applyBorder="1" applyAlignment="1">
      <alignment horizontal="center" vertical="center" wrapText="1"/>
    </xf>
    <xf numFmtId="0" fontId="35" fillId="5" borderId="13" xfId="38" applyNumberFormat="1" applyFont="1" applyFill="1" applyBorder="1" applyAlignment="1">
      <alignment horizontal="center" vertical="center" wrapText="1"/>
    </xf>
    <xf numFmtId="0" fontId="26" fillId="5" borderId="11" xfId="38" applyNumberFormat="1" applyFont="1" applyFill="1" applyBorder="1" applyAlignment="1">
      <alignment horizontal="center" vertical="center" wrapText="1"/>
    </xf>
    <xf numFmtId="0" fontId="26" fillId="5" borderId="15" xfId="38" applyNumberFormat="1" applyFont="1" applyFill="1" applyBorder="1" applyAlignment="1">
      <alignment horizontal="center" vertical="center" wrapText="1"/>
    </xf>
    <xf numFmtId="43" fontId="18" fillId="0" borderId="2" xfId="10" applyFont="1" applyFill="1" applyBorder="1" applyAlignment="1">
      <alignment horizontal="center" vertical="center"/>
    </xf>
    <xf numFmtId="43" fontId="18" fillId="0" borderId="3" xfId="10" applyFont="1" applyFill="1" applyBorder="1" applyAlignment="1">
      <alignment horizontal="center" vertical="center"/>
    </xf>
    <xf numFmtId="43" fontId="18" fillId="0" borderId="2" xfId="38" applyFont="1" applyFill="1" applyBorder="1" applyAlignment="1">
      <alignment horizontal="center" vertical="center"/>
    </xf>
    <xf numFmtId="43" fontId="18" fillId="0" borderId="3" xfId="38" applyFont="1" applyFill="1" applyBorder="1" applyAlignment="1">
      <alignment horizontal="center" vertical="center"/>
    </xf>
    <xf numFmtId="168" fontId="38" fillId="2" borderId="2" xfId="35" applyNumberFormat="1" applyFont="1" applyFill="1" applyBorder="1" applyAlignment="1">
      <alignment horizontal="center" vertical="center" wrapText="1"/>
    </xf>
    <xf numFmtId="168" fontId="38" fillId="2" borderId="3" xfId="35" applyNumberFormat="1" applyFont="1" applyFill="1" applyBorder="1" applyAlignment="1">
      <alignment horizontal="center" vertical="center" wrapText="1"/>
    </xf>
    <xf numFmtId="0" fontId="15" fillId="5" borderId="6" xfId="35" applyFont="1" applyFill="1" applyBorder="1" applyAlignment="1">
      <alignment horizontal="center" vertical="center" wrapText="1"/>
    </xf>
    <xf numFmtId="0" fontId="15" fillId="5" borderId="7" xfId="35" applyFont="1" applyFill="1" applyBorder="1" applyAlignment="1">
      <alignment horizontal="center" vertical="center" wrapText="1"/>
    </xf>
    <xf numFmtId="168" fontId="38" fillId="0" borderId="2" xfId="35" applyNumberFormat="1" applyFont="1" applyFill="1" applyBorder="1" applyAlignment="1">
      <alignment horizontal="center" vertical="center" wrapText="1"/>
    </xf>
    <xf numFmtId="168" fontId="38" fillId="0" borderId="1" xfId="35" applyNumberFormat="1" applyFont="1" applyFill="1" applyBorder="1" applyAlignment="1">
      <alignment horizontal="center" vertical="center" wrapText="1"/>
    </xf>
    <xf numFmtId="168" fontId="38" fillId="0" borderId="3" xfId="35" applyNumberFormat="1" applyFont="1" applyFill="1" applyBorder="1" applyAlignment="1">
      <alignment horizontal="center" vertical="center" wrapText="1"/>
    </xf>
    <xf numFmtId="0" fontId="17" fillId="0" borderId="2" xfId="35" applyFont="1" applyFill="1" applyBorder="1" applyAlignment="1">
      <alignment horizontal="left" vertical="center" wrapText="1"/>
    </xf>
    <xf numFmtId="0" fontId="17" fillId="0" borderId="1" xfId="35" applyFont="1" applyFill="1" applyBorder="1" applyAlignment="1">
      <alignment horizontal="left" vertical="center" wrapText="1"/>
    </xf>
    <xf numFmtId="0" fontId="17" fillId="0" borderId="3" xfId="35" applyFont="1" applyFill="1" applyBorder="1" applyAlignment="1">
      <alignment horizontal="left" vertical="center" wrapText="1"/>
    </xf>
    <xf numFmtId="43" fontId="18" fillId="0" borderId="1" xfId="38" applyFont="1" applyFill="1" applyBorder="1" applyAlignment="1">
      <alignment horizontal="center" vertical="center"/>
    </xf>
    <xf numFmtId="0" fontId="20" fillId="4" borderId="6" xfId="35" applyFont="1" applyFill="1" applyBorder="1" applyAlignment="1">
      <alignment horizontal="center" vertical="center" wrapText="1"/>
    </xf>
    <xf numFmtId="0" fontId="20" fillId="4" borderId="7" xfId="35" applyFont="1" applyFill="1" applyBorder="1" applyAlignment="1">
      <alignment horizontal="center" vertical="center" wrapText="1"/>
    </xf>
    <xf numFmtId="43" fontId="18" fillId="0" borderId="1" xfId="10" applyFont="1" applyFill="1" applyBorder="1" applyAlignment="1">
      <alignment horizontal="center" vertical="center"/>
    </xf>
    <xf numFmtId="0" fontId="18" fillId="0" borderId="2" xfId="35" applyFont="1" applyFill="1" applyBorder="1" applyAlignment="1">
      <alignment horizontal="left" vertical="center" wrapText="1"/>
    </xf>
    <xf numFmtId="0" fontId="18" fillId="0" borderId="3" xfId="35" applyFont="1" applyFill="1" applyBorder="1" applyAlignment="1">
      <alignment horizontal="left" vertical="center" wrapText="1"/>
    </xf>
    <xf numFmtId="168" fontId="38" fillId="2" borderId="1" xfId="35" applyNumberFormat="1" applyFont="1" applyFill="1" applyBorder="1" applyAlignment="1">
      <alignment horizontal="center" vertical="center" wrapText="1"/>
    </xf>
    <xf numFmtId="43" fontId="35" fillId="5" borderId="11" xfId="38" applyFont="1" applyFill="1" applyBorder="1" applyAlignment="1">
      <alignment horizontal="center" vertical="center" wrapText="1"/>
    </xf>
    <xf numFmtId="43" fontId="35" fillId="5" borderId="12" xfId="38" applyFont="1" applyFill="1" applyBorder="1" applyAlignment="1">
      <alignment horizontal="center" vertical="center" wrapText="1"/>
    </xf>
    <xf numFmtId="43" fontId="35" fillId="5" borderId="13" xfId="38" applyFont="1" applyFill="1" applyBorder="1" applyAlignment="1">
      <alignment horizontal="center" vertical="center" wrapText="1"/>
    </xf>
    <xf numFmtId="0" fontId="26" fillId="5" borderId="15" xfId="35" applyFont="1" applyFill="1" applyBorder="1" applyAlignment="1">
      <alignment horizontal="center" vertical="center" wrapText="1"/>
    </xf>
    <xf numFmtId="0" fontId="26" fillId="5" borderId="16" xfId="35" applyFont="1" applyFill="1" applyBorder="1" applyAlignment="1">
      <alignment horizontal="center" vertical="center" wrapText="1"/>
    </xf>
  </cellXfs>
  <cellStyles count="41">
    <cellStyle name="Collegamento ipertestuale" xfId="1" builtinId="8"/>
    <cellStyle name="Collegamento ipertestuale 2" xfId="34"/>
    <cellStyle name="Euro" xfId="15"/>
    <cellStyle name="Grafico" xfId="2"/>
    <cellStyle name="Migliaia" xfId="10" builtinId="3"/>
    <cellStyle name="Migliaia [0] 2" xfId="3"/>
    <cellStyle name="Migliaia 2" xfId="4"/>
    <cellStyle name="Migliaia 2 2" xfId="13"/>
    <cellStyle name="Migliaia 2 3" xfId="16"/>
    <cellStyle name="Migliaia 2 4" xfId="38"/>
    <cellStyle name="Migliaia 3" xfId="17"/>
    <cellStyle name="Migliaia 4" xfId="18"/>
    <cellStyle name="Migliaia 4 2" xfId="19"/>
    <cellStyle name="Migliaia 5" xfId="20"/>
    <cellStyle name="Migliaia 6" xfId="21"/>
    <cellStyle name="Migliaia 7" xfId="32"/>
    <cellStyle name="Migliaia 8" xfId="37"/>
    <cellStyle name="Normal_SHEET" xfId="5"/>
    <cellStyle name="Normale" xfId="0" builtinId="0"/>
    <cellStyle name="Normale 10" xfId="39"/>
    <cellStyle name="Normale 2" xfId="6"/>
    <cellStyle name="Normale 2 2" xfId="22"/>
    <cellStyle name="Normale 2 3" xfId="23"/>
    <cellStyle name="Normale 2 4" xfId="33"/>
    <cellStyle name="Normale 3" xfId="7"/>
    <cellStyle name="Normale 4" xfId="8"/>
    <cellStyle name="Normale 4 2" xfId="24"/>
    <cellStyle name="Normale 4 2 2" xfId="11"/>
    <cellStyle name="Normale 4 3" xfId="14"/>
    <cellStyle name="Normale 4 3 2 2" xfId="30"/>
    <cellStyle name="Normale 4 3 4" xfId="31"/>
    <cellStyle name="Normale 4 4" xfId="40"/>
    <cellStyle name="Normale 5" xfId="9"/>
    <cellStyle name="Normale 5 2" xfId="29"/>
    <cellStyle name="Normale 6" xfId="25"/>
    <cellStyle name="Normale 7" xfId="26"/>
    <cellStyle name="Normale 8" xfId="27"/>
    <cellStyle name="Normale 9" xfId="35"/>
    <cellStyle name="Percentuale 2" xfId="28"/>
    <cellStyle name="Percentuale 3" xfId="12"/>
    <cellStyle name="Percentuale 4" xfId="36"/>
  </cellStyles>
  <dxfs count="0"/>
  <tableStyles count="0" defaultTableStyle="TableStyleMedium2" defaultPivotStyle="PivotStyleLight16"/>
  <colors>
    <mruColors>
      <color rgb="FF21596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2627841</xdr:colOff>
      <xdr:row>0</xdr:row>
      <xdr:rowOff>645582</xdr:rowOff>
    </xdr:to>
    <xdr:pic>
      <xdr:nvPicPr>
        <xdr:cNvPr id="4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15833" cy="645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130968</xdr:colOff>
      <xdr:row>0</xdr:row>
      <xdr:rowOff>119063</xdr:rowOff>
    </xdr:from>
    <xdr:to>
      <xdr:col>1</xdr:col>
      <xdr:colOff>2868082</xdr:colOff>
      <xdr:row>0</xdr:row>
      <xdr:rowOff>764645</xdr:rowOff>
    </xdr:to>
    <xdr:pic>
      <xdr:nvPicPr>
        <xdr:cNvPr id="3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119063"/>
          <a:ext cx="3915833" cy="645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89647</xdr:rowOff>
    </xdr:from>
    <xdr:to>
      <xdr:col>1</xdr:col>
      <xdr:colOff>2779058</xdr:colOff>
      <xdr:row>0</xdr:row>
      <xdr:rowOff>632798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647"/>
          <a:ext cx="3294529" cy="543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Bilancio%202006\Conto%20consuntivo%202006%20versione%20A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te 2006"/>
      <sheetName val="Bilancio uscite 2006"/>
      <sheetName val="Riepilogo uscite 2006"/>
      <sheetName val="Fondo cassa 2006"/>
      <sheetName val="Situazione amm. al 31.12.2006"/>
      <sheetName val="Entrate-Uscite"/>
    </sheetNames>
    <sheetDataSet>
      <sheetData sheetId="0" refreshError="1"/>
      <sheetData sheetId="1">
        <row r="12">
          <cell r="E12">
            <v>989345</v>
          </cell>
          <cell r="F12">
            <v>1062018.81</v>
          </cell>
          <cell r="G12">
            <v>891457.85999999987</v>
          </cell>
          <cell r="H12">
            <v>82081.37</v>
          </cell>
          <cell r="I12">
            <v>973539.22999999986</v>
          </cell>
          <cell r="J12">
            <v>-15805.770000000004</v>
          </cell>
          <cell r="K12">
            <v>48585.85</v>
          </cell>
          <cell r="L12">
            <v>46029.58</v>
          </cell>
          <cell r="M12">
            <v>0</v>
          </cell>
          <cell r="N12">
            <v>46029.58</v>
          </cell>
          <cell r="O12">
            <v>-2556.2699999999986</v>
          </cell>
          <cell r="P12">
            <v>937487.44</v>
          </cell>
          <cell r="Q12">
            <v>82081.37</v>
          </cell>
        </row>
        <row r="27">
          <cell r="F27">
            <v>17372020.420000002</v>
          </cell>
          <cell r="G27">
            <v>16292397.250000002</v>
          </cell>
          <cell r="H27">
            <v>932421.09000000113</v>
          </cell>
          <cell r="I27">
            <v>17224818.34</v>
          </cell>
          <cell r="J27">
            <v>216132.91999999998</v>
          </cell>
          <cell r="K27">
            <v>2142870.7200000002</v>
          </cell>
          <cell r="L27">
            <v>1868241.7899999998</v>
          </cell>
          <cell r="M27">
            <v>273432.75</v>
          </cell>
          <cell r="N27">
            <v>2141674.69</v>
          </cell>
          <cell r="O27">
            <v>-1196.0300000000225</v>
          </cell>
          <cell r="P27">
            <v>18160639.040000003</v>
          </cell>
          <cell r="Q27">
            <v>1205853.840000001</v>
          </cell>
        </row>
        <row r="46">
          <cell r="F46">
            <v>4954980.82</v>
          </cell>
          <cell r="G46">
            <v>2604295.9700000002</v>
          </cell>
          <cell r="H46">
            <v>1432385.1700000004</v>
          </cell>
          <cell r="I46">
            <v>4036681.14</v>
          </cell>
          <cell r="J46">
            <v>-1211627.68</v>
          </cell>
          <cell r="K46">
            <v>436816.84999999992</v>
          </cell>
          <cell r="L46">
            <v>220509.1</v>
          </cell>
          <cell r="M46">
            <v>213886.72</v>
          </cell>
          <cell r="N46">
            <v>434395.81999999995</v>
          </cell>
          <cell r="O46">
            <v>-2421.0300000000134</v>
          </cell>
          <cell r="P46">
            <v>2824805.0700000008</v>
          </cell>
          <cell r="Q46">
            <v>1646271.8900000001</v>
          </cell>
        </row>
        <row r="51">
          <cell r="F51">
            <v>393523.15</v>
          </cell>
          <cell r="G51">
            <v>298625.57</v>
          </cell>
          <cell r="H51">
            <v>28061.45999999997</v>
          </cell>
          <cell r="I51">
            <v>326687.02999999997</v>
          </cell>
          <cell r="J51">
            <v>-66836.120000000024</v>
          </cell>
          <cell r="K51">
            <v>24657.39</v>
          </cell>
          <cell r="L51">
            <v>15714.64</v>
          </cell>
          <cell r="M51">
            <v>0</v>
          </cell>
          <cell r="N51">
            <v>15714.64</v>
          </cell>
          <cell r="O51">
            <v>-8942.75</v>
          </cell>
          <cell r="P51">
            <v>314340.21000000002</v>
          </cell>
          <cell r="Q51">
            <v>28061.45999999997</v>
          </cell>
        </row>
        <row r="56">
          <cell r="F56">
            <v>1516246.83</v>
          </cell>
          <cell r="G56">
            <v>62537.13</v>
          </cell>
          <cell r="H56">
            <v>1453709.7000000002</v>
          </cell>
          <cell r="I56">
            <v>1516246.83</v>
          </cell>
          <cell r="J56">
            <v>0</v>
          </cell>
          <cell r="K56">
            <v>2674633.9300000002</v>
          </cell>
          <cell r="L56">
            <v>1684539.41</v>
          </cell>
          <cell r="M56">
            <v>990094.52000000025</v>
          </cell>
          <cell r="N56">
            <v>2674633.9300000002</v>
          </cell>
          <cell r="O56">
            <v>0</v>
          </cell>
          <cell r="P56">
            <v>1747076.5399999998</v>
          </cell>
          <cell r="Q56">
            <v>2443804.2200000007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7">
          <cell r="F67">
            <v>1859637.37</v>
          </cell>
          <cell r="G67">
            <v>336469.70999999996</v>
          </cell>
          <cell r="H67">
            <v>579065.51</v>
          </cell>
          <cell r="I67">
            <v>915535.22</v>
          </cell>
          <cell r="J67">
            <v>-1409464.78</v>
          </cell>
          <cell r="K67">
            <v>967585.40999999992</v>
          </cell>
          <cell r="L67">
            <v>589209.81000000006</v>
          </cell>
          <cell r="M67">
            <v>375398</v>
          </cell>
          <cell r="N67">
            <v>964607.80999999994</v>
          </cell>
          <cell r="O67">
            <v>-2977.6000000000204</v>
          </cell>
          <cell r="P67">
            <v>925679.5199999999</v>
          </cell>
          <cell r="Q67">
            <v>954463.51</v>
          </cell>
        </row>
        <row r="75">
          <cell r="F75">
            <v>7892609.5999999996</v>
          </cell>
          <cell r="G75">
            <v>4791382.26</v>
          </cell>
          <cell r="H75">
            <v>3096062.7799999993</v>
          </cell>
          <cell r="I75">
            <v>7887445.04</v>
          </cell>
          <cell r="J75">
            <v>4387445.04</v>
          </cell>
          <cell r="K75">
            <v>4394348.67</v>
          </cell>
          <cell r="L75">
            <v>3300236.74</v>
          </cell>
          <cell r="M75">
            <v>1094111.9299999997</v>
          </cell>
          <cell r="N75">
            <v>4394348.67</v>
          </cell>
          <cell r="O75">
            <v>0</v>
          </cell>
          <cell r="P75">
            <v>8091619</v>
          </cell>
          <cell r="Q75">
            <v>4190174.709999999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="90" zoomScaleNormal="90" workbookViewId="0">
      <pane xSplit="2" ySplit="5" topLeftCell="C6" activePane="bottomRight" state="frozen"/>
      <selection activeCell="E98" sqref="E98"/>
      <selection pane="topRight" activeCell="E98" sqref="E98"/>
      <selection pane="bottomLeft" activeCell="E98" sqref="E98"/>
      <selection pane="bottomRight" activeCell="C6" sqref="C6"/>
    </sheetView>
  </sheetViews>
  <sheetFormatPr defaultColWidth="23.85546875" defaultRowHeight="15" x14ac:dyDescent="0.2"/>
  <cols>
    <col min="1" max="1" width="19.140625" style="2" bestFit="1" customWidth="1"/>
    <col min="2" max="2" width="60.7109375" style="3" customWidth="1"/>
    <col min="3" max="4" width="28.7109375" style="33" customWidth="1"/>
    <col min="5" max="6" width="18.7109375" style="33" customWidth="1"/>
    <col min="7" max="8" width="28.7109375" style="33" customWidth="1"/>
    <col min="9" max="16384" width="23.85546875" style="1"/>
  </cols>
  <sheetData>
    <row r="1" spans="1:9" ht="61.5" customHeight="1" x14ac:dyDescent="0.2">
      <c r="A1" s="113" t="s">
        <v>376</v>
      </c>
      <c r="B1" s="114"/>
      <c r="C1" s="114"/>
      <c r="D1" s="114"/>
      <c r="E1" s="114"/>
      <c r="F1" s="114"/>
      <c r="G1" s="114"/>
      <c r="H1" s="114"/>
    </row>
    <row r="3" spans="1:9" s="4" customFormat="1" ht="38.1" customHeight="1" x14ac:dyDescent="0.2">
      <c r="A3" s="123" t="s">
        <v>265</v>
      </c>
      <c r="B3" s="126" t="s">
        <v>246</v>
      </c>
      <c r="C3" s="129" t="s">
        <v>377</v>
      </c>
      <c r="D3" s="129" t="s">
        <v>378</v>
      </c>
      <c r="E3" s="129" t="s">
        <v>379</v>
      </c>
      <c r="F3" s="129"/>
      <c r="G3" s="129"/>
      <c r="H3" s="132" t="s">
        <v>380</v>
      </c>
    </row>
    <row r="4" spans="1:9" s="34" customFormat="1" ht="38.1" customHeight="1" x14ac:dyDescent="0.4">
      <c r="A4" s="124"/>
      <c r="B4" s="127"/>
      <c r="C4" s="130"/>
      <c r="D4" s="130"/>
      <c r="E4" s="130" t="s">
        <v>270</v>
      </c>
      <c r="F4" s="130"/>
      <c r="G4" s="130" t="s">
        <v>271</v>
      </c>
      <c r="H4" s="133"/>
    </row>
    <row r="5" spans="1:9" s="34" customFormat="1" ht="38.1" customHeight="1" x14ac:dyDescent="0.4">
      <c r="A5" s="125"/>
      <c r="B5" s="128"/>
      <c r="C5" s="131"/>
      <c r="D5" s="131"/>
      <c r="E5" s="35" t="s">
        <v>272</v>
      </c>
      <c r="F5" s="35" t="s">
        <v>273</v>
      </c>
      <c r="G5" s="131"/>
      <c r="H5" s="134"/>
    </row>
    <row r="6" spans="1:9" s="5" customFormat="1" ht="15" customHeight="1" x14ac:dyDescent="0.35">
      <c r="C6" s="17"/>
      <c r="D6" s="17"/>
      <c r="E6" s="17"/>
      <c r="F6" s="17"/>
      <c r="G6" s="17"/>
      <c r="H6" s="17"/>
    </row>
    <row r="7" spans="1:9" s="9" customFormat="1" ht="30" customHeight="1" x14ac:dyDescent="0.2">
      <c r="A7" s="135" t="s">
        <v>386</v>
      </c>
      <c r="B7" s="136"/>
      <c r="C7" s="36"/>
      <c r="D7" s="36">
        <v>33645465.32</v>
      </c>
      <c r="E7" s="32">
        <v>0</v>
      </c>
      <c r="F7" s="32">
        <v>24417610.319600001</v>
      </c>
      <c r="G7" s="36">
        <v>9227855.0003999993</v>
      </c>
      <c r="H7" s="32">
        <v>9227855.0003999993</v>
      </c>
      <c r="I7" s="37"/>
    </row>
    <row r="8" spans="1:9" s="5" customFormat="1" ht="15" customHeight="1" x14ac:dyDescent="0.35">
      <c r="C8" s="17"/>
      <c r="D8" s="17"/>
      <c r="E8" s="17"/>
      <c r="F8" s="17"/>
      <c r="G8" s="17"/>
      <c r="H8" s="17"/>
    </row>
    <row r="9" spans="1:9" s="9" customFormat="1" ht="30" customHeight="1" x14ac:dyDescent="0.2">
      <c r="A9" s="115" t="s">
        <v>244</v>
      </c>
      <c r="B9" s="116"/>
      <c r="C9" s="116"/>
      <c r="D9" s="116"/>
      <c r="E9" s="116"/>
      <c r="F9" s="116"/>
      <c r="G9" s="116"/>
      <c r="H9" s="117"/>
    </row>
    <row r="10" spans="1:9" s="8" customFormat="1" ht="36.950000000000003" customHeight="1" x14ac:dyDescent="0.2">
      <c r="A10" s="10" t="s">
        <v>1</v>
      </c>
      <c r="B10" s="11" t="s">
        <v>0</v>
      </c>
      <c r="C10" s="12">
        <v>725715.07000000007</v>
      </c>
      <c r="D10" s="12">
        <v>25120000</v>
      </c>
      <c r="E10" s="12">
        <v>18915000</v>
      </c>
      <c r="F10" s="12">
        <v>0</v>
      </c>
      <c r="G10" s="12">
        <v>44035000</v>
      </c>
      <c r="H10" s="12">
        <v>44760715.07</v>
      </c>
    </row>
    <row r="11" spans="1:9" s="8" customFormat="1" ht="24.95" customHeight="1" x14ac:dyDescent="0.2">
      <c r="A11" s="13" t="s">
        <v>3</v>
      </c>
      <c r="B11" s="14" t="s">
        <v>2</v>
      </c>
      <c r="C11" s="26">
        <v>0</v>
      </c>
      <c r="D11" s="26">
        <v>4268826</v>
      </c>
      <c r="E11" s="12">
        <v>0</v>
      </c>
      <c r="F11" s="12">
        <v>0</v>
      </c>
      <c r="G11" s="12">
        <v>4268826</v>
      </c>
      <c r="H11" s="12">
        <v>4268826</v>
      </c>
    </row>
    <row r="12" spans="1:9" s="15" customFormat="1" ht="24.95" customHeight="1" x14ac:dyDescent="0.2">
      <c r="A12" s="13" t="s">
        <v>253</v>
      </c>
      <c r="B12" s="14" t="s">
        <v>252</v>
      </c>
      <c r="C12" s="26">
        <v>107000</v>
      </c>
      <c r="D12" s="26">
        <v>2430816.7400000002</v>
      </c>
      <c r="E12" s="12">
        <v>383183.25999999978</v>
      </c>
      <c r="F12" s="12">
        <v>0</v>
      </c>
      <c r="G12" s="12">
        <v>2814000</v>
      </c>
      <c r="H12" s="12">
        <v>2921000</v>
      </c>
    </row>
    <row r="13" spans="1:9" s="8" customFormat="1" ht="24.95" customHeight="1" x14ac:dyDescent="0.2">
      <c r="A13" s="13" t="s">
        <v>7</v>
      </c>
      <c r="B13" s="14" t="s">
        <v>6</v>
      </c>
      <c r="C13" s="26">
        <v>0</v>
      </c>
      <c r="D13" s="26">
        <v>6000</v>
      </c>
      <c r="E13" s="12">
        <v>0</v>
      </c>
      <c r="F13" s="12">
        <v>0</v>
      </c>
      <c r="G13" s="12">
        <v>6000</v>
      </c>
      <c r="H13" s="12">
        <v>6000</v>
      </c>
    </row>
    <row r="14" spans="1:9" s="8" customFormat="1" ht="36.950000000000003" customHeight="1" x14ac:dyDescent="0.2">
      <c r="A14" s="23" t="s">
        <v>337</v>
      </c>
      <c r="B14" s="14" t="s">
        <v>336</v>
      </c>
      <c r="C14" s="26">
        <v>100606.73000000001</v>
      </c>
      <c r="D14" s="26">
        <v>20000</v>
      </c>
      <c r="E14" s="12">
        <v>20000</v>
      </c>
      <c r="F14" s="12">
        <v>0</v>
      </c>
      <c r="G14" s="12">
        <v>40000</v>
      </c>
      <c r="H14" s="12">
        <v>140606.73000000001</v>
      </c>
    </row>
    <row r="15" spans="1:9" s="8" customFormat="1" ht="36.950000000000003" customHeight="1" x14ac:dyDescent="0.2">
      <c r="A15" s="13" t="s">
        <v>9</v>
      </c>
      <c r="B15" s="14" t="s">
        <v>8</v>
      </c>
      <c r="C15" s="26">
        <v>1000</v>
      </c>
      <c r="D15" s="26">
        <v>2000</v>
      </c>
      <c r="E15" s="12">
        <v>0</v>
      </c>
      <c r="F15" s="12">
        <v>700</v>
      </c>
      <c r="G15" s="12">
        <v>1300</v>
      </c>
      <c r="H15" s="12">
        <v>2300</v>
      </c>
    </row>
    <row r="16" spans="1:9" s="8" customFormat="1" ht="24.95" customHeight="1" x14ac:dyDescent="0.2">
      <c r="A16" s="13" t="s">
        <v>11</v>
      </c>
      <c r="B16" s="14" t="s">
        <v>10</v>
      </c>
      <c r="C16" s="26">
        <v>0</v>
      </c>
      <c r="D16" s="26">
        <v>6630</v>
      </c>
      <c r="E16" s="12">
        <v>370</v>
      </c>
      <c r="F16" s="12">
        <v>0</v>
      </c>
      <c r="G16" s="12">
        <v>7000</v>
      </c>
      <c r="H16" s="12">
        <v>7000</v>
      </c>
    </row>
    <row r="17" spans="1:9" s="8" customFormat="1" ht="36.950000000000003" customHeight="1" x14ac:dyDescent="0.2">
      <c r="A17" s="13" t="s">
        <v>13</v>
      </c>
      <c r="B17" s="14" t="s">
        <v>12</v>
      </c>
      <c r="C17" s="26">
        <v>120453.00999999998</v>
      </c>
      <c r="D17" s="26">
        <v>137000</v>
      </c>
      <c r="E17" s="12">
        <v>0</v>
      </c>
      <c r="F17" s="12">
        <v>0</v>
      </c>
      <c r="G17" s="12">
        <v>137000</v>
      </c>
      <c r="H17" s="12">
        <v>257453.00999999998</v>
      </c>
    </row>
    <row r="18" spans="1:9" s="8" customFormat="1" ht="36.950000000000003" customHeight="1" x14ac:dyDescent="0.2">
      <c r="A18" s="10" t="s">
        <v>15</v>
      </c>
      <c r="B18" s="11" t="s">
        <v>14</v>
      </c>
      <c r="C18" s="12">
        <v>0</v>
      </c>
      <c r="D18" s="12">
        <v>1670000</v>
      </c>
      <c r="E18" s="12">
        <v>300000</v>
      </c>
      <c r="F18" s="12">
        <v>0</v>
      </c>
      <c r="G18" s="12">
        <v>1970000</v>
      </c>
      <c r="H18" s="12">
        <v>1970000</v>
      </c>
    </row>
    <row r="19" spans="1:9" s="8" customFormat="1" ht="36.950000000000003" customHeight="1" x14ac:dyDescent="0.2">
      <c r="A19" s="13" t="s">
        <v>17</v>
      </c>
      <c r="B19" s="14" t="s">
        <v>16</v>
      </c>
      <c r="C19" s="26">
        <v>0</v>
      </c>
      <c r="D19" s="26">
        <v>2000</v>
      </c>
      <c r="E19" s="12">
        <v>0</v>
      </c>
      <c r="F19" s="12">
        <v>0</v>
      </c>
      <c r="G19" s="12">
        <v>2000</v>
      </c>
      <c r="H19" s="12">
        <v>2000</v>
      </c>
    </row>
    <row r="20" spans="1:9" s="8" customFormat="1" ht="36.950000000000003" customHeight="1" x14ac:dyDescent="0.2">
      <c r="A20" s="13" t="s">
        <v>19</v>
      </c>
      <c r="B20" s="14" t="s">
        <v>18</v>
      </c>
      <c r="C20" s="26">
        <v>544000</v>
      </c>
      <c r="D20" s="26">
        <v>709000</v>
      </c>
      <c r="E20" s="12">
        <v>2108020</v>
      </c>
      <c r="F20" s="12">
        <v>0</v>
      </c>
      <c r="G20" s="12">
        <v>2817020</v>
      </c>
      <c r="H20" s="12">
        <v>3361020</v>
      </c>
    </row>
    <row r="21" spans="1:9" s="8" customFormat="1" ht="36.950000000000003" customHeight="1" x14ac:dyDescent="0.2">
      <c r="A21" s="13" t="s">
        <v>21</v>
      </c>
      <c r="B21" s="14" t="s">
        <v>20</v>
      </c>
      <c r="C21" s="26">
        <v>0</v>
      </c>
      <c r="D21" s="26">
        <v>40000</v>
      </c>
      <c r="E21" s="12">
        <v>15000</v>
      </c>
      <c r="F21" s="12">
        <v>0</v>
      </c>
      <c r="G21" s="12">
        <v>55000</v>
      </c>
      <c r="H21" s="12">
        <v>55000</v>
      </c>
    </row>
    <row r="22" spans="1:9" s="8" customFormat="1" ht="36.950000000000003" customHeight="1" x14ac:dyDescent="0.2">
      <c r="A22" s="13" t="s">
        <v>23</v>
      </c>
      <c r="B22" s="14" t="s">
        <v>22</v>
      </c>
      <c r="C22" s="26">
        <v>0</v>
      </c>
      <c r="D22" s="26">
        <v>40000</v>
      </c>
      <c r="E22" s="12">
        <v>0</v>
      </c>
      <c r="F22" s="12">
        <v>30000</v>
      </c>
      <c r="G22" s="12">
        <v>10000</v>
      </c>
      <c r="H22" s="12">
        <v>10000</v>
      </c>
    </row>
    <row r="23" spans="1:9" s="8" customFormat="1" ht="36.950000000000003" customHeight="1" x14ac:dyDescent="0.2">
      <c r="A23" s="13" t="s">
        <v>206</v>
      </c>
      <c r="B23" s="14" t="s">
        <v>24</v>
      </c>
      <c r="C23" s="26">
        <v>0</v>
      </c>
      <c r="D23" s="26">
        <v>3000</v>
      </c>
      <c r="E23" s="12">
        <v>0</v>
      </c>
      <c r="F23" s="12">
        <v>0</v>
      </c>
      <c r="G23" s="12">
        <v>3000</v>
      </c>
      <c r="H23" s="12">
        <v>3000</v>
      </c>
    </row>
    <row r="24" spans="1:9" s="9" customFormat="1" ht="30" customHeight="1" x14ac:dyDescent="0.2">
      <c r="A24" s="120" t="s">
        <v>248</v>
      </c>
      <c r="B24" s="120"/>
      <c r="C24" s="16">
        <v>1598774.81</v>
      </c>
      <c r="D24" s="16">
        <v>34455272.740000002</v>
      </c>
      <c r="E24" s="16">
        <v>21741573.259999998</v>
      </c>
      <c r="F24" s="16">
        <v>30700</v>
      </c>
      <c r="G24" s="16">
        <v>56166146</v>
      </c>
      <c r="H24" s="16">
        <v>57764920.809999995</v>
      </c>
      <c r="I24" s="37"/>
    </row>
    <row r="25" spans="1:9" s="5" customFormat="1" ht="8.25" customHeight="1" x14ac:dyDescent="0.35">
      <c r="C25" s="17"/>
      <c r="D25" s="17"/>
      <c r="E25" s="17"/>
      <c r="F25" s="17"/>
      <c r="G25" s="17"/>
      <c r="H25" s="17"/>
    </row>
    <row r="26" spans="1:9" s="9" customFormat="1" ht="30" customHeight="1" x14ac:dyDescent="0.2">
      <c r="A26" s="115" t="s">
        <v>266</v>
      </c>
      <c r="B26" s="116"/>
      <c r="C26" s="118"/>
      <c r="D26" s="118"/>
      <c r="E26" s="118"/>
      <c r="F26" s="118"/>
      <c r="G26" s="118"/>
      <c r="H26" s="119"/>
    </row>
    <row r="27" spans="1:9" s="8" customFormat="1" ht="24.95" customHeight="1" x14ac:dyDescent="0.2">
      <c r="A27" s="13" t="s">
        <v>314</v>
      </c>
      <c r="B27" s="14" t="s">
        <v>254</v>
      </c>
      <c r="C27" s="26">
        <v>0</v>
      </c>
      <c r="D27" s="26">
        <v>3500000</v>
      </c>
      <c r="E27" s="7">
        <v>0</v>
      </c>
      <c r="F27" s="7">
        <v>0</v>
      </c>
      <c r="G27" s="7">
        <v>3500000</v>
      </c>
      <c r="H27" s="7">
        <v>3500000</v>
      </c>
    </row>
    <row r="28" spans="1:9" s="8" customFormat="1" ht="36.950000000000003" customHeight="1" x14ac:dyDescent="0.2">
      <c r="A28" s="13" t="s">
        <v>233</v>
      </c>
      <c r="B28" s="14" t="s">
        <v>26</v>
      </c>
      <c r="C28" s="26">
        <v>0</v>
      </c>
      <c r="D28" s="26">
        <v>8200000</v>
      </c>
      <c r="E28" s="7">
        <v>2256000</v>
      </c>
      <c r="F28" s="7">
        <v>0</v>
      </c>
      <c r="G28" s="7">
        <v>10456000</v>
      </c>
      <c r="H28" s="7">
        <v>10456000</v>
      </c>
    </row>
    <row r="29" spans="1:9" s="8" customFormat="1" ht="36.950000000000003" customHeight="1" x14ac:dyDescent="0.2">
      <c r="A29" s="13" t="s">
        <v>234</v>
      </c>
      <c r="B29" s="14" t="s">
        <v>27</v>
      </c>
      <c r="C29" s="26">
        <v>0</v>
      </c>
      <c r="D29" s="26">
        <v>3000000</v>
      </c>
      <c r="E29" s="7">
        <v>0</v>
      </c>
      <c r="F29" s="7">
        <v>455000</v>
      </c>
      <c r="G29" s="7">
        <v>2545000</v>
      </c>
      <c r="H29" s="7">
        <v>2545000</v>
      </c>
    </row>
    <row r="30" spans="1:9" s="8" customFormat="1" ht="24.95" customHeight="1" x14ac:dyDescent="0.2">
      <c r="A30" s="13" t="s">
        <v>235</v>
      </c>
      <c r="B30" s="14" t="s">
        <v>28</v>
      </c>
      <c r="C30" s="26">
        <v>0</v>
      </c>
      <c r="D30" s="26">
        <v>450000</v>
      </c>
      <c r="E30" s="7">
        <v>0</v>
      </c>
      <c r="F30" s="7">
        <v>0</v>
      </c>
      <c r="G30" s="7">
        <v>450000</v>
      </c>
      <c r="H30" s="7">
        <v>450000</v>
      </c>
    </row>
    <row r="31" spans="1:9" s="8" customFormat="1" ht="36.950000000000003" customHeight="1" x14ac:dyDescent="0.2">
      <c r="A31" s="13" t="s">
        <v>236</v>
      </c>
      <c r="B31" s="18" t="s">
        <v>29</v>
      </c>
      <c r="C31" s="26">
        <v>0</v>
      </c>
      <c r="D31" s="7">
        <v>520000</v>
      </c>
      <c r="E31" s="7">
        <v>460000</v>
      </c>
      <c r="F31" s="7">
        <v>0</v>
      </c>
      <c r="G31" s="7">
        <v>980000</v>
      </c>
      <c r="H31" s="7">
        <v>980000</v>
      </c>
    </row>
    <row r="32" spans="1:9" s="8" customFormat="1" ht="36.950000000000003" customHeight="1" x14ac:dyDescent="0.2">
      <c r="A32" s="13" t="s">
        <v>237</v>
      </c>
      <c r="B32" s="18" t="s">
        <v>30</v>
      </c>
      <c r="C32" s="26">
        <v>0</v>
      </c>
      <c r="D32" s="7">
        <v>96200</v>
      </c>
      <c r="E32" s="7">
        <v>56800</v>
      </c>
      <c r="F32" s="7">
        <v>0</v>
      </c>
      <c r="G32" s="7">
        <v>153000</v>
      </c>
      <c r="H32" s="7">
        <v>153000</v>
      </c>
    </row>
    <row r="33" spans="1:9" s="8" customFormat="1" ht="36.950000000000003" customHeight="1" x14ac:dyDescent="0.2">
      <c r="A33" s="19" t="s">
        <v>238</v>
      </c>
      <c r="B33" s="18" t="s">
        <v>31</v>
      </c>
      <c r="C33" s="26">
        <v>0</v>
      </c>
      <c r="D33" s="7">
        <v>10000</v>
      </c>
      <c r="E33" s="7">
        <v>0</v>
      </c>
      <c r="F33" s="7">
        <v>0</v>
      </c>
      <c r="G33" s="7">
        <v>10000</v>
      </c>
      <c r="H33" s="7">
        <v>10000</v>
      </c>
    </row>
    <row r="34" spans="1:9" s="8" customFormat="1" ht="24.95" customHeight="1" x14ac:dyDescent="0.2">
      <c r="A34" s="19" t="s">
        <v>207</v>
      </c>
      <c r="B34" s="18" t="s">
        <v>32</v>
      </c>
      <c r="C34" s="26">
        <v>0</v>
      </c>
      <c r="D34" s="7">
        <v>20000</v>
      </c>
      <c r="E34" s="7">
        <v>0</v>
      </c>
      <c r="F34" s="7">
        <v>0</v>
      </c>
      <c r="G34" s="7">
        <v>20000</v>
      </c>
      <c r="H34" s="7">
        <v>20000</v>
      </c>
    </row>
    <row r="35" spans="1:9" s="8" customFormat="1" ht="24.95" customHeight="1" x14ac:dyDescent="0.2">
      <c r="A35" s="13" t="s">
        <v>239</v>
      </c>
      <c r="B35" s="14" t="s">
        <v>33</v>
      </c>
      <c r="C35" s="26">
        <v>0</v>
      </c>
      <c r="D35" s="26">
        <v>50000</v>
      </c>
      <c r="E35" s="7">
        <v>0</v>
      </c>
      <c r="F35" s="7">
        <v>10000</v>
      </c>
      <c r="G35" s="7">
        <v>40000</v>
      </c>
      <c r="H35" s="7">
        <v>40000</v>
      </c>
    </row>
    <row r="36" spans="1:9" s="8" customFormat="1" ht="24.95" customHeight="1" x14ac:dyDescent="0.2">
      <c r="A36" s="13" t="s">
        <v>240</v>
      </c>
      <c r="B36" s="14" t="s">
        <v>34</v>
      </c>
      <c r="C36" s="26">
        <v>0</v>
      </c>
      <c r="D36" s="26">
        <v>630000</v>
      </c>
      <c r="E36" s="7">
        <v>0</v>
      </c>
      <c r="F36" s="7">
        <v>0</v>
      </c>
      <c r="G36" s="7">
        <v>630000</v>
      </c>
      <c r="H36" s="7">
        <v>630000</v>
      </c>
    </row>
    <row r="37" spans="1:9" s="8" customFormat="1" ht="24.95" customHeight="1" x14ac:dyDescent="0.2">
      <c r="A37" s="13" t="s">
        <v>241</v>
      </c>
      <c r="B37" s="14" t="s">
        <v>35</v>
      </c>
      <c r="C37" s="26">
        <v>828750</v>
      </c>
      <c r="D37" s="26">
        <v>0</v>
      </c>
      <c r="E37" s="7">
        <v>0</v>
      </c>
      <c r="F37" s="7">
        <v>0</v>
      </c>
      <c r="G37" s="7">
        <v>0</v>
      </c>
      <c r="H37" s="7">
        <v>828750</v>
      </c>
    </row>
    <row r="38" spans="1:9" s="8" customFormat="1" ht="24.95" customHeight="1" x14ac:dyDescent="0.2">
      <c r="A38" s="13" t="s">
        <v>208</v>
      </c>
      <c r="B38" s="14" t="s">
        <v>36</v>
      </c>
      <c r="C38" s="26">
        <v>0</v>
      </c>
      <c r="D38" s="26">
        <v>15000</v>
      </c>
      <c r="E38" s="7">
        <v>0</v>
      </c>
      <c r="F38" s="7">
        <v>0</v>
      </c>
      <c r="G38" s="7">
        <v>15000</v>
      </c>
      <c r="H38" s="7">
        <v>15000</v>
      </c>
    </row>
    <row r="39" spans="1:9" s="9" customFormat="1" ht="30" customHeight="1" x14ac:dyDescent="0.2">
      <c r="A39" s="120" t="s">
        <v>249</v>
      </c>
      <c r="B39" s="120"/>
      <c r="C39" s="16">
        <v>828750</v>
      </c>
      <c r="D39" s="16">
        <v>16491200</v>
      </c>
      <c r="E39" s="16">
        <v>2772800</v>
      </c>
      <c r="F39" s="16">
        <v>465000</v>
      </c>
      <c r="G39" s="16">
        <v>18799000</v>
      </c>
      <c r="H39" s="16">
        <v>19627750</v>
      </c>
      <c r="I39" s="37"/>
    </row>
    <row r="40" spans="1:9" s="5" customFormat="1" ht="15" customHeight="1" x14ac:dyDescent="0.35">
      <c r="C40" s="106"/>
      <c r="D40" s="106"/>
      <c r="E40" s="106"/>
      <c r="F40" s="106"/>
      <c r="G40" s="106"/>
      <c r="H40" s="106"/>
      <c r="I40" s="37"/>
    </row>
    <row r="41" spans="1:9" s="9" customFormat="1" ht="30" customHeight="1" x14ac:dyDescent="0.2">
      <c r="A41" s="121" t="s">
        <v>242</v>
      </c>
      <c r="B41" s="122"/>
      <c r="C41" s="20">
        <v>2427524.81</v>
      </c>
      <c r="D41" s="20">
        <v>84591938.060000002</v>
      </c>
      <c r="E41" s="20">
        <v>24514373.259999998</v>
      </c>
      <c r="F41" s="20">
        <v>24913310.319600001</v>
      </c>
      <c r="G41" s="20">
        <v>84193001.000400007</v>
      </c>
      <c r="H41" s="21">
        <v>86620525.810400009</v>
      </c>
      <c r="I41" s="37"/>
    </row>
  </sheetData>
  <sheetProtection algorithmName="SHA-512" hashValue="YPSavQYEA/vE9yWupuY1mSvvmSgcIIoVO3Pn8KYt7LEG2nIdmTCyTfr3XlXoCJtFSvmW3eAG+LIieNdyFbp6ZQ==" saltValue="Gq9igSsFiK4qe73q4jJYMA==" spinCount="100000" sheet="1" objects="1" scenarios="1"/>
  <mergeCells count="15">
    <mergeCell ref="A1:H1"/>
    <mergeCell ref="A3:A5"/>
    <mergeCell ref="B3:B5"/>
    <mergeCell ref="C3:C5"/>
    <mergeCell ref="D3:D5"/>
    <mergeCell ref="E3:G3"/>
    <mergeCell ref="H3:H5"/>
    <mergeCell ref="E4:F4"/>
    <mergeCell ref="G4:G5"/>
    <mergeCell ref="A7:B7"/>
    <mergeCell ref="A9:H9"/>
    <mergeCell ref="A24:B24"/>
    <mergeCell ref="A26:H26"/>
    <mergeCell ref="A39:B39"/>
    <mergeCell ref="A41:B41"/>
  </mergeCells>
  <hyperlinks>
    <hyperlink ref="A10" location="E.1.01.01.99.001!A1" display="E.1.01.01.99.001"/>
    <hyperlink ref="A11" location="E.2.01.01.01.001!A1" display="E.2.01.01.01.001"/>
    <hyperlink ref="A13" location="E.3.01.02.01.029!A1" display="E.3.01.02.01.029"/>
    <hyperlink ref="A15" location="E.3.03.03.03.001!A1" display="E.3.03.03.03.001"/>
    <hyperlink ref="A17" location="E.3.05.02.01.001!A1" display="E.3.05.02.01.001"/>
    <hyperlink ref="A19" location="E.3.05.02.03.002!A1" display="E.3.05.02.03.002"/>
    <hyperlink ref="A20" location="E.3.05.02.03.003!A1" display="E.3.05.02.03.003"/>
    <hyperlink ref="A21" location="E.3.05.02.03.004!A1" display="E.3.05.02.03.004"/>
    <hyperlink ref="A22" location="E.3.05.02.03.005!A1" display="E.3.05.02.03.005"/>
    <hyperlink ref="A18" location="E.3.05.02.03.001!A1" display="E.3.05.02.03.001"/>
    <hyperlink ref="A12" location="E.2.01.05.01.999!A1" display="E.2.01.05.01.999"/>
    <hyperlink ref="A33" location="E.9.01.03.99.999!A1" display="E.9.01.03.99.999"/>
    <hyperlink ref="A28" location="E.9.01.02.01.001!A1" display="E.9.01.02.01.001"/>
    <hyperlink ref="A29" location="E.9.01.02.02.001!A1" display="E.9.01.02.02.001"/>
    <hyperlink ref="A30" location="E.9.01.02.99.999!A1" display="E.9.01.02.99.999"/>
    <hyperlink ref="A31" location="E.9.01.03.01.001!A1" display="E.9.01.03.01.001"/>
    <hyperlink ref="A32" location="E.9.01.03.02.001!A1" display="E.9.01.03.02.001"/>
    <hyperlink ref="A35" location="E.9.01.99.03.001!A1" display="E.9.01.99.03.001"/>
    <hyperlink ref="A36" location="E.9.02.04.01.001!A1" display="E.9.02.04.01.001"/>
    <hyperlink ref="A37" location="E.9.02.04.02.001!A1" display="E.9.02.04.02.001"/>
    <hyperlink ref="A38" location="E.9.02.05.01.001!A1" display="E.9.02.05.01.001"/>
    <hyperlink ref="A27" location="E.9.01.01.02.001!A1" display="E.9.01.01.02.0001"/>
    <hyperlink ref="A16" location="E.3.03.03.99.999!A1" display="E.3.03.03.99.999"/>
    <hyperlink ref="A23" location="E.3.05.02.03.008!A1" display="E.3.05.02.03.008"/>
    <hyperlink ref="A34" location="E.9.01.99.01.001!A1" display="E.9.01.99.01.001"/>
    <hyperlink ref="A14" location="E.3.02.01.01.001!A1" display="E.3.02.01.01.001"/>
  </hyperlinks>
  <printOptions horizontalCentered="1"/>
  <pageMargins left="0.47244094488188981" right="0.47244094488188981" top="0.6692913385826772" bottom="1.0236220472440944" header="0.19685039370078741" footer="0.55118110236220474"/>
  <pageSetup paperSize="9" scale="57" fitToHeight="9" orientation="landscape" r:id="rId1"/>
  <headerFooter scaleWithDoc="0" alignWithMargins="0">
    <oddFooter>&amp;R&amp;"-,Normale"&amp;8&amp;P/&amp;N</oddFooter>
  </headerFooter>
  <rowBreaks count="1" manualBreakCount="1">
    <brk id="25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zoomScale="90" zoomScaleNormal="90" workbookViewId="0">
      <pane ySplit="5" topLeftCell="A6" activePane="bottomLeft" state="frozen"/>
      <selection activeCell="C12" sqref="C12"/>
      <selection pane="bottomLeft" activeCell="A6" sqref="A6"/>
    </sheetView>
  </sheetViews>
  <sheetFormatPr defaultColWidth="23.85546875" defaultRowHeight="18" x14ac:dyDescent="0.2"/>
  <cols>
    <col min="1" max="1" width="17.7109375" style="29" customWidth="1"/>
    <col min="2" max="2" width="60.7109375" style="30" customWidth="1"/>
    <col min="3" max="4" width="28.7109375" style="30" customWidth="1"/>
    <col min="5" max="6" width="18.7109375" style="30" customWidth="1"/>
    <col min="7" max="8" width="28.7109375" style="30" customWidth="1"/>
    <col min="9" max="16384" width="23.85546875" style="8"/>
  </cols>
  <sheetData>
    <row r="1" spans="1:9" ht="64.5" customHeight="1" x14ac:dyDescent="0.2">
      <c r="A1" s="113" t="s">
        <v>381</v>
      </c>
      <c r="B1" s="138"/>
      <c r="C1" s="138"/>
      <c r="D1" s="138"/>
      <c r="E1" s="138"/>
      <c r="F1" s="138"/>
      <c r="G1" s="138"/>
      <c r="H1" s="138"/>
    </row>
    <row r="2" spans="1:9" ht="11.25" customHeight="1" x14ac:dyDescent="0.2"/>
    <row r="3" spans="1:9" s="38" customFormat="1" ht="38.1" customHeight="1" x14ac:dyDescent="0.2">
      <c r="A3" s="139" t="s">
        <v>247</v>
      </c>
      <c r="B3" s="142" t="s">
        <v>246</v>
      </c>
      <c r="C3" s="145" t="s">
        <v>382</v>
      </c>
      <c r="D3" s="145" t="s">
        <v>383</v>
      </c>
      <c r="E3" s="148" t="s">
        <v>384</v>
      </c>
      <c r="F3" s="148"/>
      <c r="G3" s="148"/>
      <c r="H3" s="149" t="s">
        <v>385</v>
      </c>
    </row>
    <row r="4" spans="1:9" s="38" customFormat="1" ht="38.1" customHeight="1" x14ac:dyDescent="0.2">
      <c r="A4" s="140"/>
      <c r="B4" s="143"/>
      <c r="C4" s="146"/>
      <c r="D4" s="146"/>
      <c r="E4" s="152" t="s">
        <v>274</v>
      </c>
      <c r="F4" s="152"/>
      <c r="G4" s="152" t="s">
        <v>275</v>
      </c>
      <c r="H4" s="150"/>
    </row>
    <row r="5" spans="1:9" s="27" customFormat="1" ht="38.1" customHeight="1" x14ac:dyDescent="0.35">
      <c r="A5" s="141"/>
      <c r="B5" s="144"/>
      <c r="C5" s="147"/>
      <c r="D5" s="147"/>
      <c r="E5" s="39" t="s">
        <v>276</v>
      </c>
      <c r="F5" s="39" t="s">
        <v>277</v>
      </c>
      <c r="G5" s="153"/>
      <c r="H5" s="151"/>
      <c r="I5" s="5"/>
    </row>
    <row r="6" spans="1:9" s="27" customFormat="1" ht="8.25" customHeight="1" x14ac:dyDescent="0.35">
      <c r="A6" s="6"/>
      <c r="B6" s="5"/>
      <c r="C6" s="17"/>
      <c r="D6" s="17"/>
      <c r="E6" s="17"/>
      <c r="F6" s="17"/>
      <c r="G6" s="17"/>
      <c r="H6" s="17"/>
      <c r="I6" s="5"/>
    </row>
    <row r="7" spans="1:9" s="22" customFormat="1" ht="30" customHeight="1" x14ac:dyDescent="0.2">
      <c r="A7" s="110" t="s">
        <v>278</v>
      </c>
      <c r="B7" s="111"/>
      <c r="C7" s="111"/>
      <c r="D7" s="111"/>
      <c r="E7" s="111"/>
      <c r="F7" s="111"/>
      <c r="G7" s="111"/>
      <c r="H7" s="112"/>
    </row>
    <row r="8" spans="1:9" ht="38.1" customHeight="1" x14ac:dyDescent="0.2">
      <c r="A8" s="13" t="s">
        <v>38</v>
      </c>
      <c r="B8" s="14" t="s">
        <v>37</v>
      </c>
      <c r="C8" s="26">
        <v>300000</v>
      </c>
      <c r="D8" s="26">
        <v>300000</v>
      </c>
      <c r="E8" s="7">
        <v>700000</v>
      </c>
      <c r="F8" s="7">
        <v>0</v>
      </c>
      <c r="G8" s="26">
        <v>1000000</v>
      </c>
      <c r="H8" s="26">
        <v>1300000</v>
      </c>
    </row>
    <row r="9" spans="1:9" ht="24.95" customHeight="1" x14ac:dyDescent="0.2">
      <c r="A9" s="13" t="s">
        <v>40</v>
      </c>
      <c r="B9" s="14" t="s">
        <v>39</v>
      </c>
      <c r="C9" s="26">
        <v>0</v>
      </c>
      <c r="D9" s="26">
        <v>22555000</v>
      </c>
      <c r="E9" s="7">
        <v>247000</v>
      </c>
      <c r="F9" s="7">
        <v>0</v>
      </c>
      <c r="G9" s="26">
        <v>22802000</v>
      </c>
      <c r="H9" s="26">
        <v>22802000</v>
      </c>
    </row>
    <row r="10" spans="1:9" s="25" customFormat="1" ht="24.95" customHeight="1" x14ac:dyDescent="0.2">
      <c r="A10" s="13" t="s">
        <v>42</v>
      </c>
      <c r="B10" s="14" t="s">
        <v>41</v>
      </c>
      <c r="C10" s="26">
        <v>402628.41000000003</v>
      </c>
      <c r="D10" s="26">
        <v>518000</v>
      </c>
      <c r="E10" s="7">
        <v>0</v>
      </c>
      <c r="F10" s="7">
        <v>52000</v>
      </c>
      <c r="G10" s="26">
        <v>466000</v>
      </c>
      <c r="H10" s="26">
        <v>868628.41</v>
      </c>
    </row>
    <row r="11" spans="1:9" ht="38.1" customHeight="1" x14ac:dyDescent="0.2">
      <c r="A11" s="23" t="s">
        <v>44</v>
      </c>
      <c r="B11" s="14" t="s">
        <v>43</v>
      </c>
      <c r="C11" s="26">
        <v>2559709.6800000002</v>
      </c>
      <c r="D11" s="26">
        <v>3227000</v>
      </c>
      <c r="E11" s="7">
        <v>0</v>
      </c>
      <c r="F11" s="7">
        <v>508400</v>
      </c>
      <c r="G11" s="26">
        <v>2718600</v>
      </c>
      <c r="H11" s="26">
        <v>5278309.68</v>
      </c>
    </row>
    <row r="12" spans="1:9" ht="24.95" customHeight="1" x14ac:dyDescent="0.2">
      <c r="A12" s="13" t="s">
        <v>46</v>
      </c>
      <c r="B12" s="14" t="s">
        <v>45</v>
      </c>
      <c r="C12" s="26">
        <v>0</v>
      </c>
      <c r="D12" s="26">
        <v>160000</v>
      </c>
      <c r="E12" s="7">
        <v>0</v>
      </c>
      <c r="F12" s="7">
        <v>0</v>
      </c>
      <c r="G12" s="26">
        <v>160000</v>
      </c>
      <c r="H12" s="26">
        <v>160000</v>
      </c>
    </row>
    <row r="13" spans="1:9" ht="38.1" customHeight="1" x14ac:dyDescent="0.2">
      <c r="A13" s="23" t="s">
        <v>48</v>
      </c>
      <c r="B13" s="14" t="s">
        <v>47</v>
      </c>
      <c r="C13" s="26">
        <v>80000</v>
      </c>
      <c r="D13" s="26">
        <v>40000</v>
      </c>
      <c r="E13" s="7">
        <v>0</v>
      </c>
      <c r="F13" s="7">
        <v>0</v>
      </c>
      <c r="G13" s="26">
        <v>40000</v>
      </c>
      <c r="H13" s="26">
        <v>120000</v>
      </c>
    </row>
    <row r="14" spans="1:9" ht="24.95" customHeight="1" x14ac:dyDescent="0.2">
      <c r="A14" s="23" t="s">
        <v>50</v>
      </c>
      <c r="B14" s="14" t="s">
        <v>49</v>
      </c>
      <c r="C14" s="26">
        <v>12000</v>
      </c>
      <c r="D14" s="26">
        <v>350000</v>
      </c>
      <c r="E14" s="7">
        <v>0</v>
      </c>
      <c r="F14" s="7">
        <v>0</v>
      </c>
      <c r="G14" s="26">
        <v>350000</v>
      </c>
      <c r="H14" s="26">
        <v>362000</v>
      </c>
    </row>
    <row r="15" spans="1:9" ht="24.95" customHeight="1" x14ac:dyDescent="0.2">
      <c r="A15" s="13" t="s">
        <v>52</v>
      </c>
      <c r="B15" s="14" t="s">
        <v>51</v>
      </c>
      <c r="C15" s="26">
        <v>31206.489999999998</v>
      </c>
      <c r="D15" s="26">
        <v>485320</v>
      </c>
      <c r="E15" s="7">
        <v>153930</v>
      </c>
      <c r="F15" s="7">
        <v>0</v>
      </c>
      <c r="G15" s="26">
        <v>639250</v>
      </c>
      <c r="H15" s="26">
        <v>670456.49</v>
      </c>
    </row>
    <row r="16" spans="1:9" ht="24.95" customHeight="1" x14ac:dyDescent="0.2">
      <c r="A16" s="23" t="s">
        <v>54</v>
      </c>
      <c r="B16" s="14" t="s">
        <v>53</v>
      </c>
      <c r="C16" s="26">
        <v>862500</v>
      </c>
      <c r="D16" s="26">
        <v>6613740</v>
      </c>
      <c r="E16" s="7">
        <v>146760</v>
      </c>
      <c r="F16" s="7">
        <v>0</v>
      </c>
      <c r="G16" s="26">
        <v>6760500</v>
      </c>
      <c r="H16" s="26">
        <v>7623000</v>
      </c>
    </row>
    <row r="17" spans="1:8" ht="24.95" customHeight="1" x14ac:dyDescent="0.2">
      <c r="A17" s="13" t="s">
        <v>56</v>
      </c>
      <c r="B17" s="14" t="s">
        <v>55</v>
      </c>
      <c r="C17" s="26">
        <v>0</v>
      </c>
      <c r="D17" s="26">
        <v>25000</v>
      </c>
      <c r="E17" s="7">
        <v>0</v>
      </c>
      <c r="F17" s="7">
        <v>9000</v>
      </c>
      <c r="G17" s="26">
        <v>16000</v>
      </c>
      <c r="H17" s="26">
        <v>16000</v>
      </c>
    </row>
    <row r="18" spans="1:8" ht="24.95" customHeight="1" x14ac:dyDescent="0.2">
      <c r="A18" s="23" t="s">
        <v>57</v>
      </c>
      <c r="B18" s="14" t="s">
        <v>335</v>
      </c>
      <c r="C18" s="26">
        <v>2180000</v>
      </c>
      <c r="D18" s="26">
        <v>2180000</v>
      </c>
      <c r="E18" s="26">
        <v>0</v>
      </c>
      <c r="F18" s="26">
        <v>6000</v>
      </c>
      <c r="G18" s="26">
        <v>2174000</v>
      </c>
      <c r="H18" s="26">
        <v>4354000</v>
      </c>
    </row>
    <row r="19" spans="1:8" ht="24.95" customHeight="1" x14ac:dyDescent="0.2">
      <c r="A19" s="13" t="s">
        <v>209</v>
      </c>
      <c r="B19" s="14" t="s">
        <v>58</v>
      </c>
      <c r="C19" s="26">
        <v>326000</v>
      </c>
      <c r="D19" s="26">
        <v>2396000</v>
      </c>
      <c r="E19" s="7">
        <v>7300</v>
      </c>
      <c r="F19" s="7">
        <v>0</v>
      </c>
      <c r="G19" s="26">
        <v>2403300</v>
      </c>
      <c r="H19" s="26">
        <v>2729300</v>
      </c>
    </row>
    <row r="20" spans="1:8" ht="24.95" customHeight="1" x14ac:dyDescent="0.2">
      <c r="A20" s="13" t="s">
        <v>210</v>
      </c>
      <c r="B20" s="14" t="s">
        <v>59</v>
      </c>
      <c r="C20" s="26">
        <v>0</v>
      </c>
      <c r="D20" s="26">
        <v>170000</v>
      </c>
      <c r="E20" s="7">
        <v>0</v>
      </c>
      <c r="F20" s="7">
        <v>0</v>
      </c>
      <c r="G20" s="26">
        <v>170000</v>
      </c>
      <c r="H20" s="26">
        <v>170000</v>
      </c>
    </row>
    <row r="21" spans="1:8" ht="24.95" customHeight="1" x14ac:dyDescent="0.2">
      <c r="A21" s="13" t="s">
        <v>211</v>
      </c>
      <c r="B21" s="14" t="s">
        <v>60</v>
      </c>
      <c r="C21" s="26">
        <v>0</v>
      </c>
      <c r="D21" s="26">
        <v>11500</v>
      </c>
      <c r="E21" s="7">
        <v>0</v>
      </c>
      <c r="F21" s="7">
        <v>5000</v>
      </c>
      <c r="G21" s="26">
        <v>6500</v>
      </c>
      <c r="H21" s="26">
        <v>6500</v>
      </c>
    </row>
    <row r="22" spans="1:8" ht="24.95" customHeight="1" x14ac:dyDescent="0.2">
      <c r="A22" s="13" t="s">
        <v>62</v>
      </c>
      <c r="B22" s="14" t="s">
        <v>61</v>
      </c>
      <c r="C22" s="26">
        <v>3542.33</v>
      </c>
      <c r="D22" s="26">
        <v>6000</v>
      </c>
      <c r="E22" s="7">
        <v>2000</v>
      </c>
      <c r="F22" s="7">
        <v>0</v>
      </c>
      <c r="G22" s="26">
        <v>8000</v>
      </c>
      <c r="H22" s="26">
        <v>11542.33</v>
      </c>
    </row>
    <row r="23" spans="1:8" ht="24.95" customHeight="1" x14ac:dyDescent="0.2">
      <c r="A23" s="13" t="s">
        <v>64</v>
      </c>
      <c r="B23" s="14" t="s">
        <v>63</v>
      </c>
      <c r="C23" s="26">
        <v>0</v>
      </c>
      <c r="D23" s="26">
        <v>42000</v>
      </c>
      <c r="E23" s="7">
        <v>0</v>
      </c>
      <c r="F23" s="7">
        <v>0</v>
      </c>
      <c r="G23" s="26">
        <v>42000</v>
      </c>
      <c r="H23" s="26">
        <v>42000</v>
      </c>
    </row>
    <row r="24" spans="1:8" ht="24.95" customHeight="1" x14ac:dyDescent="0.2">
      <c r="A24" s="13" t="s">
        <v>66</v>
      </c>
      <c r="B24" s="14" t="s">
        <v>65</v>
      </c>
      <c r="C24" s="26">
        <v>0</v>
      </c>
      <c r="D24" s="26">
        <v>6000</v>
      </c>
      <c r="E24" s="7">
        <v>0</v>
      </c>
      <c r="F24" s="7">
        <v>0</v>
      </c>
      <c r="G24" s="26">
        <v>6000</v>
      </c>
      <c r="H24" s="26">
        <v>6000</v>
      </c>
    </row>
    <row r="25" spans="1:8" ht="24.95" customHeight="1" x14ac:dyDescent="0.2">
      <c r="A25" s="13" t="s">
        <v>68</v>
      </c>
      <c r="B25" s="14" t="s">
        <v>67</v>
      </c>
      <c r="C25" s="26">
        <v>0</v>
      </c>
      <c r="D25" s="26">
        <v>2500</v>
      </c>
      <c r="E25" s="7">
        <v>0</v>
      </c>
      <c r="F25" s="7">
        <v>0</v>
      </c>
      <c r="G25" s="26">
        <v>2500</v>
      </c>
      <c r="H25" s="26">
        <v>2500</v>
      </c>
    </row>
    <row r="26" spans="1:8" ht="24.95" customHeight="1" x14ac:dyDescent="0.2">
      <c r="A26" s="13" t="s">
        <v>70</v>
      </c>
      <c r="B26" s="14" t="s">
        <v>69</v>
      </c>
      <c r="C26" s="26">
        <v>0</v>
      </c>
      <c r="D26" s="26">
        <v>42000</v>
      </c>
      <c r="E26" s="7">
        <v>0</v>
      </c>
      <c r="F26" s="7">
        <v>1000</v>
      </c>
      <c r="G26" s="26">
        <v>41000</v>
      </c>
      <c r="H26" s="26">
        <v>41000</v>
      </c>
    </row>
    <row r="27" spans="1:8" ht="24.95" customHeight="1" x14ac:dyDescent="0.2">
      <c r="A27" s="13" t="s">
        <v>388</v>
      </c>
      <c r="B27" s="14" t="s">
        <v>389</v>
      </c>
      <c r="C27" s="26">
        <v>0</v>
      </c>
      <c r="D27" s="26">
        <v>0</v>
      </c>
      <c r="E27" s="7">
        <v>22000</v>
      </c>
      <c r="F27" s="7">
        <v>0</v>
      </c>
      <c r="G27" s="26">
        <v>22000</v>
      </c>
      <c r="H27" s="26">
        <v>22000</v>
      </c>
    </row>
    <row r="28" spans="1:8" ht="24.95" customHeight="1" x14ac:dyDescent="0.2">
      <c r="A28" s="13" t="s">
        <v>72</v>
      </c>
      <c r="B28" s="14" t="s">
        <v>71</v>
      </c>
      <c r="C28" s="26">
        <v>11026.940000000002</v>
      </c>
      <c r="D28" s="26">
        <v>995000</v>
      </c>
      <c r="E28" s="7">
        <v>0</v>
      </c>
      <c r="F28" s="7">
        <v>42000</v>
      </c>
      <c r="G28" s="26">
        <v>953000</v>
      </c>
      <c r="H28" s="26">
        <v>964026.94</v>
      </c>
    </row>
    <row r="29" spans="1:8" ht="24.95" customHeight="1" x14ac:dyDescent="0.2">
      <c r="A29" s="13" t="s">
        <v>74</v>
      </c>
      <c r="B29" s="14" t="s">
        <v>73</v>
      </c>
      <c r="C29" s="26">
        <v>3000</v>
      </c>
      <c r="D29" s="26">
        <v>47720</v>
      </c>
      <c r="E29" s="7">
        <v>7280</v>
      </c>
      <c r="F29" s="7">
        <v>0</v>
      </c>
      <c r="G29" s="26">
        <v>55000</v>
      </c>
      <c r="H29" s="26">
        <v>58000</v>
      </c>
    </row>
    <row r="30" spans="1:8" ht="38.1" customHeight="1" x14ac:dyDescent="0.2">
      <c r="A30" s="13" t="s">
        <v>76</v>
      </c>
      <c r="B30" s="14" t="s">
        <v>75</v>
      </c>
      <c r="C30" s="26">
        <v>90254.7</v>
      </c>
      <c r="D30" s="26">
        <v>169000</v>
      </c>
      <c r="E30" s="7">
        <v>0</v>
      </c>
      <c r="F30" s="7">
        <v>0</v>
      </c>
      <c r="G30" s="26">
        <v>169000</v>
      </c>
      <c r="H30" s="26">
        <v>259254.7</v>
      </c>
    </row>
    <row r="31" spans="1:8" ht="24.95" customHeight="1" x14ac:dyDescent="0.2">
      <c r="A31" s="13" t="s">
        <v>78</v>
      </c>
      <c r="B31" s="14" t="s">
        <v>77</v>
      </c>
      <c r="C31" s="26">
        <v>0</v>
      </c>
      <c r="D31" s="26">
        <v>30000</v>
      </c>
      <c r="E31" s="7">
        <v>23650</v>
      </c>
      <c r="F31" s="7">
        <v>0</v>
      </c>
      <c r="G31" s="26">
        <v>53650</v>
      </c>
      <c r="H31" s="26">
        <v>53650</v>
      </c>
    </row>
    <row r="32" spans="1:8" ht="24.95" customHeight="1" x14ac:dyDescent="0.2">
      <c r="A32" s="13" t="s">
        <v>80</v>
      </c>
      <c r="B32" s="14" t="s">
        <v>79</v>
      </c>
      <c r="C32" s="26">
        <v>3000</v>
      </c>
      <c r="D32" s="26">
        <v>53800</v>
      </c>
      <c r="E32" s="7">
        <v>0</v>
      </c>
      <c r="F32" s="7">
        <v>20150</v>
      </c>
      <c r="G32" s="26">
        <v>33650</v>
      </c>
      <c r="H32" s="26">
        <v>36650</v>
      </c>
    </row>
    <row r="33" spans="1:9" ht="24.95" customHeight="1" x14ac:dyDescent="0.2">
      <c r="A33" s="13" t="s">
        <v>83</v>
      </c>
      <c r="B33" s="14" t="s">
        <v>82</v>
      </c>
      <c r="C33" s="26">
        <v>0</v>
      </c>
      <c r="D33" s="26">
        <v>5734</v>
      </c>
      <c r="E33" s="7">
        <v>0</v>
      </c>
      <c r="F33" s="7">
        <v>5734</v>
      </c>
      <c r="G33" s="26">
        <v>0</v>
      </c>
      <c r="H33" s="26">
        <v>0</v>
      </c>
    </row>
    <row r="34" spans="1:9" ht="24.95" customHeight="1" x14ac:dyDescent="0.2">
      <c r="A34" s="13" t="s">
        <v>84</v>
      </c>
      <c r="B34" s="14" t="s">
        <v>245</v>
      </c>
      <c r="C34" s="26">
        <v>0</v>
      </c>
      <c r="D34" s="26">
        <v>62793</v>
      </c>
      <c r="E34" s="7">
        <v>13340</v>
      </c>
      <c r="F34" s="7">
        <v>0</v>
      </c>
      <c r="G34" s="26">
        <v>76133</v>
      </c>
      <c r="H34" s="26">
        <v>76133</v>
      </c>
    </row>
    <row r="35" spans="1:9" ht="24.95" customHeight="1" x14ac:dyDescent="0.2">
      <c r="A35" s="13" t="s">
        <v>332</v>
      </c>
      <c r="B35" s="14" t="s">
        <v>333</v>
      </c>
      <c r="C35" s="26">
        <v>389.57000000000005</v>
      </c>
      <c r="D35" s="26">
        <v>3500</v>
      </c>
      <c r="E35" s="7">
        <v>500</v>
      </c>
      <c r="F35" s="7">
        <v>0</v>
      </c>
      <c r="G35" s="26">
        <v>4000</v>
      </c>
      <c r="H35" s="26">
        <v>4389.57</v>
      </c>
    </row>
    <row r="36" spans="1:9" ht="38.1" customHeight="1" x14ac:dyDescent="0.2">
      <c r="A36" s="13" t="s">
        <v>86</v>
      </c>
      <c r="B36" s="14" t="s">
        <v>85</v>
      </c>
      <c r="C36" s="26">
        <v>2537.6</v>
      </c>
      <c r="D36" s="26">
        <v>73353</v>
      </c>
      <c r="E36" s="7">
        <v>0</v>
      </c>
      <c r="F36" s="7">
        <v>0</v>
      </c>
      <c r="G36" s="26">
        <v>73353</v>
      </c>
      <c r="H36" s="26">
        <v>75890.600000000006</v>
      </c>
    </row>
    <row r="37" spans="1:9" ht="24.95" customHeight="1" x14ac:dyDescent="0.2">
      <c r="A37" s="13" t="s">
        <v>88</v>
      </c>
      <c r="B37" s="14" t="s">
        <v>87</v>
      </c>
      <c r="C37" s="26">
        <v>25194.199999999997</v>
      </c>
      <c r="D37" s="26">
        <v>30000</v>
      </c>
      <c r="E37" s="7">
        <v>0</v>
      </c>
      <c r="F37" s="7">
        <v>0</v>
      </c>
      <c r="G37" s="26">
        <v>30000</v>
      </c>
      <c r="H37" s="26">
        <v>55194.2</v>
      </c>
    </row>
    <row r="38" spans="1:9" ht="24.95" customHeight="1" x14ac:dyDescent="0.2">
      <c r="A38" s="13" t="s">
        <v>90</v>
      </c>
      <c r="B38" s="14" t="s">
        <v>89</v>
      </c>
      <c r="C38" s="26">
        <v>49813.91</v>
      </c>
      <c r="D38" s="26">
        <v>22000</v>
      </c>
      <c r="E38" s="7">
        <v>0</v>
      </c>
      <c r="F38" s="7">
        <v>6000</v>
      </c>
      <c r="G38" s="26">
        <v>16000</v>
      </c>
      <c r="H38" s="26">
        <v>65813.91</v>
      </c>
    </row>
    <row r="39" spans="1:9" ht="24.95" customHeight="1" x14ac:dyDescent="0.2">
      <c r="A39" s="13" t="s">
        <v>91</v>
      </c>
      <c r="B39" s="14" t="s">
        <v>4</v>
      </c>
      <c r="C39" s="26">
        <v>23886.529999999995</v>
      </c>
      <c r="D39" s="26">
        <v>67900</v>
      </c>
      <c r="E39" s="7">
        <v>0</v>
      </c>
      <c r="F39" s="7">
        <v>11399.999999999993</v>
      </c>
      <c r="G39" s="26">
        <v>56500.000000000007</v>
      </c>
      <c r="H39" s="26">
        <v>80386.53</v>
      </c>
    </row>
    <row r="40" spans="1:9" ht="24.95" customHeight="1" x14ac:dyDescent="0.2">
      <c r="A40" s="13" t="s">
        <v>93</v>
      </c>
      <c r="B40" s="14" t="s">
        <v>92</v>
      </c>
      <c r="C40" s="26">
        <v>30000</v>
      </c>
      <c r="D40" s="26">
        <v>352740</v>
      </c>
      <c r="E40" s="7">
        <v>7260</v>
      </c>
      <c r="F40" s="7">
        <v>0</v>
      </c>
      <c r="G40" s="26">
        <v>360000</v>
      </c>
      <c r="H40" s="26">
        <v>390000</v>
      </c>
    </row>
    <row r="41" spans="1:9" ht="24.95" customHeight="1" x14ac:dyDescent="0.2">
      <c r="A41" s="13" t="s">
        <v>95</v>
      </c>
      <c r="B41" s="14" t="s">
        <v>94</v>
      </c>
      <c r="C41" s="26">
        <v>6055.66</v>
      </c>
      <c r="D41" s="26">
        <v>34000</v>
      </c>
      <c r="E41" s="7">
        <v>3800</v>
      </c>
      <c r="F41" s="7">
        <v>0</v>
      </c>
      <c r="G41" s="26">
        <v>37800</v>
      </c>
      <c r="H41" s="26">
        <v>43855.66</v>
      </c>
    </row>
    <row r="42" spans="1:9" ht="24.95" customHeight="1" x14ac:dyDescent="0.2">
      <c r="A42" s="13" t="s">
        <v>97</v>
      </c>
      <c r="B42" s="14" t="s">
        <v>96</v>
      </c>
      <c r="C42" s="26">
        <v>57.480000000000004</v>
      </c>
      <c r="D42" s="26">
        <v>1000</v>
      </c>
      <c r="E42" s="7">
        <v>0</v>
      </c>
      <c r="F42" s="7">
        <v>0</v>
      </c>
      <c r="G42" s="26">
        <v>1000</v>
      </c>
      <c r="H42" s="26">
        <v>1057.48</v>
      </c>
      <c r="I42" s="15"/>
    </row>
    <row r="43" spans="1:9" ht="24.95" customHeight="1" x14ac:dyDescent="0.2">
      <c r="A43" s="13" t="s">
        <v>99</v>
      </c>
      <c r="B43" s="14" t="s">
        <v>98</v>
      </c>
      <c r="C43" s="26">
        <v>0</v>
      </c>
      <c r="D43" s="26">
        <v>4050000</v>
      </c>
      <c r="E43" s="7">
        <v>26600</v>
      </c>
      <c r="F43" s="7">
        <v>0</v>
      </c>
      <c r="G43" s="26">
        <v>4076600</v>
      </c>
      <c r="H43" s="26">
        <v>4076600</v>
      </c>
    </row>
    <row r="44" spans="1:9" ht="24.95" customHeight="1" x14ac:dyDescent="0.2">
      <c r="A44" s="13" t="s">
        <v>101</v>
      </c>
      <c r="B44" s="14" t="s">
        <v>100</v>
      </c>
      <c r="C44" s="26">
        <v>1849.35</v>
      </c>
      <c r="D44" s="26">
        <v>9000</v>
      </c>
      <c r="E44" s="7">
        <v>3500</v>
      </c>
      <c r="F44" s="7">
        <v>0</v>
      </c>
      <c r="G44" s="26">
        <v>12500</v>
      </c>
      <c r="H44" s="26">
        <v>14349.35</v>
      </c>
    </row>
    <row r="45" spans="1:9" ht="24.95" customHeight="1" x14ac:dyDescent="0.2">
      <c r="A45" s="13" t="s">
        <v>103</v>
      </c>
      <c r="B45" s="14" t="s">
        <v>102</v>
      </c>
      <c r="C45" s="26">
        <v>19104.439999999999</v>
      </c>
      <c r="D45" s="26">
        <v>27400</v>
      </c>
      <c r="E45" s="7">
        <v>0</v>
      </c>
      <c r="F45" s="7">
        <v>0</v>
      </c>
      <c r="G45" s="26">
        <v>27400</v>
      </c>
      <c r="H45" s="26">
        <v>46504.44</v>
      </c>
    </row>
    <row r="46" spans="1:9" ht="24.95" customHeight="1" x14ac:dyDescent="0.2">
      <c r="A46" s="13" t="s">
        <v>104</v>
      </c>
      <c r="B46" s="14" t="s">
        <v>5</v>
      </c>
      <c r="C46" s="26">
        <v>229785.47</v>
      </c>
      <c r="D46" s="26">
        <v>1823262.32</v>
      </c>
      <c r="E46" s="7">
        <v>0</v>
      </c>
      <c r="F46" s="7">
        <v>600022.31999999983</v>
      </c>
      <c r="G46" s="26">
        <v>1223240.0000000002</v>
      </c>
      <c r="H46" s="26">
        <v>1453025.4700000002</v>
      </c>
    </row>
    <row r="47" spans="1:9" ht="24.95" customHeight="1" x14ac:dyDescent="0.2">
      <c r="A47" s="13" t="s">
        <v>106</v>
      </c>
      <c r="B47" s="14" t="s">
        <v>105</v>
      </c>
      <c r="C47" s="26">
        <v>3544.0200000000013</v>
      </c>
      <c r="D47" s="26">
        <v>27000</v>
      </c>
      <c r="E47" s="7">
        <v>0</v>
      </c>
      <c r="F47" s="7">
        <v>1999.9999999999964</v>
      </c>
      <c r="G47" s="26">
        <v>25000.000000000004</v>
      </c>
      <c r="H47" s="26">
        <v>28544.020000000004</v>
      </c>
    </row>
    <row r="48" spans="1:9" ht="24.95" customHeight="1" x14ac:dyDescent="0.2">
      <c r="A48" s="13" t="s">
        <v>108</v>
      </c>
      <c r="B48" s="14" t="s">
        <v>107</v>
      </c>
      <c r="C48" s="26">
        <v>0</v>
      </c>
      <c r="D48" s="26">
        <v>5000</v>
      </c>
      <c r="E48" s="7">
        <v>0</v>
      </c>
      <c r="F48" s="7">
        <v>0</v>
      </c>
      <c r="G48" s="26">
        <v>5000</v>
      </c>
      <c r="H48" s="26">
        <v>5000</v>
      </c>
    </row>
    <row r="49" spans="1:8" ht="24.95" customHeight="1" x14ac:dyDescent="0.2">
      <c r="A49" s="13" t="s">
        <v>110</v>
      </c>
      <c r="B49" s="14" t="s">
        <v>109</v>
      </c>
      <c r="C49" s="26">
        <v>112626.99</v>
      </c>
      <c r="D49" s="26">
        <v>281000</v>
      </c>
      <c r="E49" s="7">
        <v>0</v>
      </c>
      <c r="F49" s="7">
        <v>15000</v>
      </c>
      <c r="G49" s="26">
        <v>266000</v>
      </c>
      <c r="H49" s="26">
        <v>378626.99</v>
      </c>
    </row>
    <row r="50" spans="1:8" ht="24.95" customHeight="1" x14ac:dyDescent="0.2">
      <c r="A50" s="13" t="s">
        <v>112</v>
      </c>
      <c r="B50" s="14" t="s">
        <v>111</v>
      </c>
      <c r="C50" s="26">
        <v>0</v>
      </c>
      <c r="D50" s="26">
        <v>5000</v>
      </c>
      <c r="E50" s="7">
        <v>0</v>
      </c>
      <c r="F50" s="7">
        <v>0</v>
      </c>
      <c r="G50" s="26">
        <v>5000</v>
      </c>
      <c r="H50" s="26">
        <v>5000</v>
      </c>
    </row>
    <row r="51" spans="1:8" ht="24.95" customHeight="1" x14ac:dyDescent="0.2">
      <c r="A51" s="13" t="s">
        <v>114</v>
      </c>
      <c r="B51" s="14" t="s">
        <v>113</v>
      </c>
      <c r="C51" s="26">
        <v>0</v>
      </c>
      <c r="D51" s="26">
        <v>30000</v>
      </c>
      <c r="E51" s="7">
        <v>0</v>
      </c>
      <c r="F51" s="7">
        <v>0</v>
      </c>
      <c r="G51" s="26">
        <v>30000</v>
      </c>
      <c r="H51" s="26">
        <v>30000</v>
      </c>
    </row>
    <row r="52" spans="1:8" ht="24.95" customHeight="1" x14ac:dyDescent="0.2">
      <c r="A52" s="13" t="s">
        <v>116</v>
      </c>
      <c r="B52" s="14" t="s">
        <v>115</v>
      </c>
      <c r="C52" s="26">
        <v>29366</v>
      </c>
      <c r="D52" s="26">
        <v>274000</v>
      </c>
      <c r="E52" s="7">
        <v>0</v>
      </c>
      <c r="F52" s="7">
        <v>64000</v>
      </c>
      <c r="G52" s="26">
        <v>210000</v>
      </c>
      <c r="H52" s="26">
        <v>239366</v>
      </c>
    </row>
    <row r="53" spans="1:8" ht="24.95" customHeight="1" x14ac:dyDescent="0.2">
      <c r="A53" s="13" t="s">
        <v>118</v>
      </c>
      <c r="B53" s="14" t="s">
        <v>117</v>
      </c>
      <c r="C53" s="26">
        <v>450229.93000000005</v>
      </c>
      <c r="D53" s="26">
        <v>1353594.95</v>
      </c>
      <c r="E53" s="7">
        <v>0</v>
      </c>
      <c r="F53" s="7">
        <v>43554.949999999953</v>
      </c>
      <c r="G53" s="26">
        <v>1310040</v>
      </c>
      <c r="H53" s="26">
        <v>1760269.9300000002</v>
      </c>
    </row>
    <row r="54" spans="1:8" ht="24.95" customHeight="1" x14ac:dyDescent="0.2">
      <c r="A54" s="13" t="s">
        <v>256</v>
      </c>
      <c r="B54" s="14" t="s">
        <v>255</v>
      </c>
      <c r="C54" s="26">
        <v>35426.75</v>
      </c>
      <c r="D54" s="26">
        <v>100000</v>
      </c>
      <c r="E54" s="7">
        <v>0</v>
      </c>
      <c r="F54" s="7">
        <v>100000</v>
      </c>
      <c r="G54" s="26">
        <v>0</v>
      </c>
      <c r="H54" s="26">
        <v>35426.75</v>
      </c>
    </row>
    <row r="55" spans="1:8" ht="24.95" customHeight="1" x14ac:dyDescent="0.2">
      <c r="A55" s="13" t="s">
        <v>120</v>
      </c>
      <c r="B55" s="14" t="s">
        <v>119</v>
      </c>
      <c r="C55" s="26">
        <v>33453.670000000006</v>
      </c>
      <c r="D55" s="26">
        <v>37260</v>
      </c>
      <c r="E55" s="7">
        <v>0</v>
      </c>
      <c r="F55" s="7">
        <v>14760</v>
      </c>
      <c r="G55" s="26">
        <v>22500</v>
      </c>
      <c r="H55" s="26">
        <v>55953.670000000006</v>
      </c>
    </row>
    <row r="56" spans="1:8" ht="24.95" customHeight="1" x14ac:dyDescent="0.2">
      <c r="A56" s="13" t="s">
        <v>212</v>
      </c>
      <c r="B56" s="107" t="s">
        <v>387</v>
      </c>
      <c r="C56" s="26">
        <v>0</v>
      </c>
      <c r="D56" s="26">
        <v>0</v>
      </c>
      <c r="E56" s="7">
        <v>90000</v>
      </c>
      <c r="F56" s="7">
        <v>0</v>
      </c>
      <c r="G56" s="26">
        <v>90000</v>
      </c>
      <c r="H56" s="26">
        <v>90000</v>
      </c>
    </row>
    <row r="57" spans="1:8" ht="24.95" customHeight="1" x14ac:dyDescent="0.2">
      <c r="A57" s="13" t="s">
        <v>122</v>
      </c>
      <c r="B57" s="14" t="s">
        <v>121</v>
      </c>
      <c r="C57" s="26">
        <v>15001.8</v>
      </c>
      <c r="D57" s="26">
        <v>9500</v>
      </c>
      <c r="E57" s="7">
        <v>9000</v>
      </c>
      <c r="F57" s="7">
        <v>0</v>
      </c>
      <c r="G57" s="26">
        <v>18500</v>
      </c>
      <c r="H57" s="26">
        <v>33501.800000000003</v>
      </c>
    </row>
    <row r="58" spans="1:8" ht="24.95" customHeight="1" x14ac:dyDescent="0.2">
      <c r="A58" s="13" t="s">
        <v>313</v>
      </c>
      <c r="B58" s="14" t="s">
        <v>312</v>
      </c>
      <c r="C58" s="26">
        <v>0</v>
      </c>
      <c r="D58" s="26">
        <v>73000</v>
      </c>
      <c r="E58" s="7">
        <v>0</v>
      </c>
      <c r="F58" s="7">
        <v>73000</v>
      </c>
      <c r="G58" s="26">
        <v>0</v>
      </c>
      <c r="H58" s="26">
        <v>0</v>
      </c>
    </row>
    <row r="59" spans="1:8" s="22" customFormat="1" ht="24.95" customHeight="1" x14ac:dyDescent="0.2">
      <c r="A59" s="13" t="s">
        <v>123</v>
      </c>
      <c r="B59" s="40" t="s">
        <v>264</v>
      </c>
      <c r="C59" s="41">
        <v>108316.32</v>
      </c>
      <c r="D59" s="41">
        <v>270000</v>
      </c>
      <c r="E59" s="36">
        <v>0</v>
      </c>
      <c r="F59" s="36">
        <v>20000</v>
      </c>
      <c r="G59" s="41">
        <v>250000</v>
      </c>
      <c r="H59" s="41">
        <v>358316.32</v>
      </c>
    </row>
    <row r="60" spans="1:8" ht="24.95" customHeight="1" x14ac:dyDescent="0.2">
      <c r="A60" s="13" t="s">
        <v>125</v>
      </c>
      <c r="B60" s="14" t="s">
        <v>124</v>
      </c>
      <c r="C60" s="26">
        <v>97535.790000000008</v>
      </c>
      <c r="D60" s="26">
        <v>418000</v>
      </c>
      <c r="E60" s="7">
        <v>0</v>
      </c>
      <c r="F60" s="7">
        <v>105000</v>
      </c>
      <c r="G60" s="26">
        <v>313000</v>
      </c>
      <c r="H60" s="26">
        <v>410535.79000000004</v>
      </c>
    </row>
    <row r="61" spans="1:8" ht="24.95" customHeight="1" x14ac:dyDescent="0.2">
      <c r="A61" s="13" t="s">
        <v>127</v>
      </c>
      <c r="B61" s="14" t="s">
        <v>126</v>
      </c>
      <c r="C61" s="26">
        <v>12119.859999999999</v>
      </c>
      <c r="D61" s="26">
        <v>32000</v>
      </c>
      <c r="E61" s="7">
        <v>0</v>
      </c>
      <c r="F61" s="7">
        <v>0</v>
      </c>
      <c r="G61" s="26">
        <v>32000</v>
      </c>
      <c r="H61" s="26">
        <v>44119.86</v>
      </c>
    </row>
    <row r="62" spans="1:8" ht="24.95" customHeight="1" x14ac:dyDescent="0.2">
      <c r="A62" s="13" t="s">
        <v>129</v>
      </c>
      <c r="B62" s="14" t="s">
        <v>128</v>
      </c>
      <c r="C62" s="26">
        <v>0</v>
      </c>
      <c r="D62" s="26">
        <v>8600</v>
      </c>
      <c r="E62" s="7">
        <v>0</v>
      </c>
      <c r="F62" s="7">
        <v>1600</v>
      </c>
      <c r="G62" s="26">
        <v>7000</v>
      </c>
      <c r="H62" s="26">
        <v>7000</v>
      </c>
    </row>
    <row r="63" spans="1:8" ht="38.1" customHeight="1" x14ac:dyDescent="0.2">
      <c r="A63" s="13" t="s">
        <v>213</v>
      </c>
      <c r="B63" s="14" t="s">
        <v>130</v>
      </c>
      <c r="C63" s="26">
        <v>4775.43</v>
      </c>
      <c r="D63" s="26">
        <v>5000</v>
      </c>
      <c r="E63" s="7">
        <v>0</v>
      </c>
      <c r="F63" s="7">
        <v>0</v>
      </c>
      <c r="G63" s="26">
        <v>5000</v>
      </c>
      <c r="H63" s="26">
        <v>9775.43</v>
      </c>
    </row>
    <row r="64" spans="1:8" ht="24.95" customHeight="1" x14ac:dyDescent="0.2">
      <c r="A64" s="13" t="s">
        <v>132</v>
      </c>
      <c r="B64" s="14" t="s">
        <v>131</v>
      </c>
      <c r="C64" s="26">
        <v>271.1099999999999</v>
      </c>
      <c r="D64" s="26">
        <v>4800</v>
      </c>
      <c r="E64" s="7">
        <v>0</v>
      </c>
      <c r="F64" s="7">
        <v>1800</v>
      </c>
      <c r="G64" s="26">
        <v>3000</v>
      </c>
      <c r="H64" s="26">
        <v>3271.1099999999997</v>
      </c>
    </row>
    <row r="65" spans="1:8" ht="24.95" customHeight="1" x14ac:dyDescent="0.2">
      <c r="A65" s="13" t="s">
        <v>134</v>
      </c>
      <c r="B65" s="14" t="s">
        <v>133</v>
      </c>
      <c r="C65" s="26">
        <v>2070.3399999999997</v>
      </c>
      <c r="D65" s="26">
        <v>22000</v>
      </c>
      <c r="E65" s="7">
        <v>38000</v>
      </c>
      <c r="F65" s="7">
        <v>0</v>
      </c>
      <c r="G65" s="26">
        <v>60000</v>
      </c>
      <c r="H65" s="26">
        <v>62070.34</v>
      </c>
    </row>
    <row r="66" spans="1:8" ht="24.95" customHeight="1" x14ac:dyDescent="0.2">
      <c r="A66" s="13" t="s">
        <v>136</v>
      </c>
      <c r="B66" s="14" t="s">
        <v>135</v>
      </c>
      <c r="C66" s="26">
        <v>1600</v>
      </c>
      <c r="D66" s="26">
        <v>7500</v>
      </c>
      <c r="E66" s="7">
        <v>0</v>
      </c>
      <c r="F66" s="7">
        <v>500</v>
      </c>
      <c r="G66" s="26">
        <v>7000</v>
      </c>
      <c r="H66" s="26">
        <v>8600</v>
      </c>
    </row>
    <row r="67" spans="1:8" ht="24.95" customHeight="1" x14ac:dyDescent="0.2">
      <c r="A67" s="13" t="s">
        <v>138</v>
      </c>
      <c r="B67" s="14" t="s">
        <v>137</v>
      </c>
      <c r="C67" s="26">
        <v>6035.78</v>
      </c>
      <c r="D67" s="26">
        <v>78481.52</v>
      </c>
      <c r="E67" s="7">
        <v>0</v>
      </c>
      <c r="F67" s="7">
        <v>59481.520000000004</v>
      </c>
      <c r="G67" s="108">
        <v>19000</v>
      </c>
      <c r="H67" s="26">
        <v>25035.78</v>
      </c>
    </row>
    <row r="68" spans="1:8" ht="24.95" customHeight="1" x14ac:dyDescent="0.2">
      <c r="A68" s="13" t="s">
        <v>140</v>
      </c>
      <c r="B68" s="14" t="s">
        <v>139</v>
      </c>
      <c r="C68" s="26">
        <v>0</v>
      </c>
      <c r="D68" s="26">
        <v>5000</v>
      </c>
      <c r="E68" s="7">
        <v>0</v>
      </c>
      <c r="F68" s="7">
        <v>3000</v>
      </c>
      <c r="G68" s="26">
        <v>2000</v>
      </c>
      <c r="H68" s="26">
        <v>2000</v>
      </c>
    </row>
    <row r="69" spans="1:8" ht="24.95" customHeight="1" x14ac:dyDescent="0.2">
      <c r="A69" s="13" t="s">
        <v>142</v>
      </c>
      <c r="B69" s="14" t="s">
        <v>141</v>
      </c>
      <c r="C69" s="26">
        <v>0</v>
      </c>
      <c r="D69" s="26">
        <v>10150</v>
      </c>
      <c r="E69" s="7">
        <v>0</v>
      </c>
      <c r="F69" s="7">
        <v>0</v>
      </c>
      <c r="G69" s="26">
        <v>10150</v>
      </c>
      <c r="H69" s="26">
        <v>10150</v>
      </c>
    </row>
    <row r="70" spans="1:8" ht="38.1" customHeight="1" x14ac:dyDescent="0.2">
      <c r="A70" s="13" t="s">
        <v>144</v>
      </c>
      <c r="B70" s="14" t="s">
        <v>143</v>
      </c>
      <c r="C70" s="26">
        <v>0</v>
      </c>
      <c r="D70" s="26">
        <v>500</v>
      </c>
      <c r="E70" s="7">
        <v>0</v>
      </c>
      <c r="F70" s="7">
        <v>0</v>
      </c>
      <c r="G70" s="26">
        <v>500</v>
      </c>
      <c r="H70" s="26">
        <v>500</v>
      </c>
    </row>
    <row r="71" spans="1:8" ht="24.95" customHeight="1" x14ac:dyDescent="0.2">
      <c r="A71" s="13" t="s">
        <v>390</v>
      </c>
      <c r="B71" s="109" t="s">
        <v>391</v>
      </c>
      <c r="C71" s="26">
        <v>0</v>
      </c>
      <c r="D71" s="26">
        <v>0</v>
      </c>
      <c r="E71" s="7">
        <v>80000</v>
      </c>
      <c r="F71" s="7">
        <v>0</v>
      </c>
      <c r="G71" s="26">
        <v>80000</v>
      </c>
      <c r="H71" s="26">
        <v>80000</v>
      </c>
    </row>
    <row r="72" spans="1:8" ht="24.95" customHeight="1" x14ac:dyDescent="0.2">
      <c r="A72" s="13" t="s">
        <v>146</v>
      </c>
      <c r="B72" s="14" t="s">
        <v>145</v>
      </c>
      <c r="C72" s="26">
        <v>1587703.7</v>
      </c>
      <c r="D72" s="26">
        <v>2565000</v>
      </c>
      <c r="E72" s="7">
        <v>0</v>
      </c>
      <c r="F72" s="7">
        <v>450253</v>
      </c>
      <c r="G72" s="26">
        <v>2114747</v>
      </c>
      <c r="H72" s="26">
        <v>3702450.7</v>
      </c>
    </row>
    <row r="73" spans="1:8" ht="24.95" customHeight="1" x14ac:dyDescent="0.2">
      <c r="A73" s="13" t="s">
        <v>148</v>
      </c>
      <c r="B73" s="14" t="s">
        <v>147</v>
      </c>
      <c r="C73" s="26">
        <v>1188343.67</v>
      </c>
      <c r="D73" s="26">
        <v>2854666.67</v>
      </c>
      <c r="E73" s="7">
        <v>0</v>
      </c>
      <c r="F73" s="7">
        <v>377856.66960000014</v>
      </c>
      <c r="G73" s="26">
        <v>2476810.0003999998</v>
      </c>
      <c r="H73" s="26">
        <v>3665153.6703999997</v>
      </c>
    </row>
    <row r="74" spans="1:8" ht="24.95" customHeight="1" x14ac:dyDescent="0.2">
      <c r="A74" s="13" t="s">
        <v>150</v>
      </c>
      <c r="B74" s="14" t="s">
        <v>149</v>
      </c>
      <c r="C74" s="26">
        <v>24733.079999999998</v>
      </c>
      <c r="D74" s="26">
        <v>82306.55</v>
      </c>
      <c r="E74" s="7">
        <v>0</v>
      </c>
      <c r="F74" s="7">
        <v>23706.550000000003</v>
      </c>
      <c r="G74" s="26">
        <v>58600</v>
      </c>
      <c r="H74" s="26">
        <v>83333.08</v>
      </c>
    </row>
    <row r="75" spans="1:8" ht="38.1" customHeight="1" x14ac:dyDescent="0.2">
      <c r="A75" s="13" t="s">
        <v>152</v>
      </c>
      <c r="B75" s="14" t="s">
        <v>151</v>
      </c>
      <c r="C75" s="26">
        <v>3420.4799999999996</v>
      </c>
      <c r="D75" s="26">
        <v>59865</v>
      </c>
      <c r="E75" s="7">
        <v>0</v>
      </c>
      <c r="F75" s="7">
        <v>43225</v>
      </c>
      <c r="G75" s="26">
        <v>16640</v>
      </c>
      <c r="H75" s="26">
        <v>20060.48</v>
      </c>
    </row>
    <row r="76" spans="1:8" ht="24.95" customHeight="1" x14ac:dyDescent="0.2">
      <c r="A76" s="13" t="s">
        <v>154</v>
      </c>
      <c r="B76" s="14" t="s">
        <v>153</v>
      </c>
      <c r="C76" s="26">
        <v>410015.2</v>
      </c>
      <c r="D76" s="26">
        <v>744129.83</v>
      </c>
      <c r="E76" s="7">
        <v>0</v>
      </c>
      <c r="F76" s="7">
        <v>247849.82999999996</v>
      </c>
      <c r="G76" s="26">
        <v>496280</v>
      </c>
      <c r="H76" s="26">
        <v>906295.2</v>
      </c>
    </row>
    <row r="77" spans="1:8" ht="24.95" customHeight="1" x14ac:dyDescent="0.2">
      <c r="A77" s="13" t="s">
        <v>156</v>
      </c>
      <c r="B77" s="14" t="s">
        <v>155</v>
      </c>
      <c r="C77" s="26">
        <v>98534.47000000003</v>
      </c>
      <c r="D77" s="26">
        <v>208000</v>
      </c>
      <c r="E77" s="7">
        <v>0</v>
      </c>
      <c r="F77" s="7">
        <v>666</v>
      </c>
      <c r="G77" s="26">
        <v>207334</v>
      </c>
      <c r="H77" s="26">
        <v>305868.47000000003</v>
      </c>
    </row>
    <row r="78" spans="1:8" ht="24.95" customHeight="1" x14ac:dyDescent="0.2">
      <c r="A78" s="13" t="s">
        <v>158</v>
      </c>
      <c r="B78" s="14" t="s">
        <v>157</v>
      </c>
      <c r="C78" s="26">
        <v>32874.000000000015</v>
      </c>
      <c r="D78" s="26">
        <v>429178.28</v>
      </c>
      <c r="E78" s="7">
        <v>0</v>
      </c>
      <c r="F78" s="7">
        <v>55988.280000000028</v>
      </c>
      <c r="G78" s="26">
        <v>373190</v>
      </c>
      <c r="H78" s="26">
        <v>406064</v>
      </c>
    </row>
    <row r="79" spans="1:8" ht="24.95" customHeight="1" x14ac:dyDescent="0.2">
      <c r="A79" s="13" t="s">
        <v>160</v>
      </c>
      <c r="B79" s="14" t="s">
        <v>159</v>
      </c>
      <c r="C79" s="26">
        <v>15000</v>
      </c>
      <c r="D79" s="26">
        <v>130000</v>
      </c>
      <c r="E79" s="7">
        <v>0</v>
      </c>
      <c r="F79" s="7">
        <v>0</v>
      </c>
      <c r="G79" s="26">
        <v>130000</v>
      </c>
      <c r="H79" s="26">
        <v>145000</v>
      </c>
    </row>
    <row r="80" spans="1:8" ht="24.95" customHeight="1" x14ac:dyDescent="0.2">
      <c r="A80" s="13" t="s">
        <v>162</v>
      </c>
      <c r="B80" s="14" t="s">
        <v>161</v>
      </c>
      <c r="C80" s="26">
        <v>12688</v>
      </c>
      <c r="D80" s="26">
        <v>25500</v>
      </c>
      <c r="E80" s="7">
        <v>500</v>
      </c>
      <c r="F80" s="7">
        <v>0</v>
      </c>
      <c r="G80" s="26">
        <v>26000</v>
      </c>
      <c r="H80" s="26">
        <v>38688</v>
      </c>
    </row>
    <row r="81" spans="1:9" ht="24.95" customHeight="1" x14ac:dyDescent="0.2">
      <c r="A81" s="13" t="s">
        <v>214</v>
      </c>
      <c r="B81" s="14" t="s">
        <v>81</v>
      </c>
      <c r="C81" s="26">
        <v>0</v>
      </c>
      <c r="D81" s="26">
        <v>4000</v>
      </c>
      <c r="E81" s="7">
        <v>1000</v>
      </c>
      <c r="F81" s="7">
        <v>0</v>
      </c>
      <c r="G81" s="26">
        <v>5000</v>
      </c>
      <c r="H81" s="26">
        <v>5000</v>
      </c>
    </row>
    <row r="82" spans="1:9" ht="24.95" customHeight="1" x14ac:dyDescent="0.2">
      <c r="A82" s="13" t="s">
        <v>258</v>
      </c>
      <c r="B82" s="14" t="s">
        <v>257</v>
      </c>
      <c r="C82" s="26">
        <v>2419.2600000000002</v>
      </c>
      <c r="D82" s="26">
        <v>14500</v>
      </c>
      <c r="E82" s="7">
        <v>0</v>
      </c>
      <c r="F82" s="7">
        <v>3500</v>
      </c>
      <c r="G82" s="26">
        <v>11000</v>
      </c>
      <c r="H82" s="26">
        <v>13419.26</v>
      </c>
    </row>
    <row r="83" spans="1:9" ht="24.95" customHeight="1" x14ac:dyDescent="0.2">
      <c r="A83" s="13" t="s">
        <v>164</v>
      </c>
      <c r="B83" s="14" t="s">
        <v>163</v>
      </c>
      <c r="C83" s="26">
        <v>8510.86</v>
      </c>
      <c r="D83" s="26">
        <v>20333.34</v>
      </c>
      <c r="E83" s="7">
        <v>0</v>
      </c>
      <c r="F83" s="7">
        <v>333.34000000000015</v>
      </c>
      <c r="G83" s="26">
        <v>20000</v>
      </c>
      <c r="H83" s="26">
        <v>28510.86</v>
      </c>
    </row>
    <row r="84" spans="1:9" ht="24.95" customHeight="1" x14ac:dyDescent="0.2">
      <c r="A84" s="13" t="s">
        <v>166</v>
      </c>
      <c r="B84" s="14" t="s">
        <v>165</v>
      </c>
      <c r="C84" s="26">
        <v>0</v>
      </c>
      <c r="D84" s="26">
        <v>150000</v>
      </c>
      <c r="E84" s="7">
        <v>300000</v>
      </c>
      <c r="F84" s="7">
        <v>0</v>
      </c>
      <c r="G84" s="26">
        <v>450000</v>
      </c>
      <c r="H84" s="26">
        <v>450000</v>
      </c>
    </row>
    <row r="85" spans="1:9" ht="24.95" customHeight="1" x14ac:dyDescent="0.2">
      <c r="A85" s="13" t="s">
        <v>168</v>
      </c>
      <c r="B85" s="14" t="s">
        <v>167</v>
      </c>
      <c r="C85" s="26">
        <v>0</v>
      </c>
      <c r="D85" s="26">
        <v>544000</v>
      </c>
      <c r="E85" s="7">
        <v>0</v>
      </c>
      <c r="F85" s="7">
        <v>544000</v>
      </c>
      <c r="G85" s="26">
        <v>0</v>
      </c>
      <c r="H85" s="26">
        <v>0</v>
      </c>
    </row>
    <row r="86" spans="1:9" ht="24.95" customHeight="1" x14ac:dyDescent="0.2">
      <c r="A86" s="13" t="s">
        <v>170</v>
      </c>
      <c r="B86" s="107" t="s">
        <v>169</v>
      </c>
      <c r="C86" s="26">
        <v>0</v>
      </c>
      <c r="D86" s="26">
        <v>0</v>
      </c>
      <c r="E86" s="7">
        <v>0</v>
      </c>
      <c r="F86" s="7">
        <v>0</v>
      </c>
      <c r="G86" s="26">
        <v>0</v>
      </c>
      <c r="H86" s="26">
        <v>0</v>
      </c>
    </row>
    <row r="87" spans="1:9" ht="38.1" customHeight="1" x14ac:dyDescent="0.2">
      <c r="A87" s="13" t="s">
        <v>215</v>
      </c>
      <c r="B87" s="14" t="s">
        <v>171</v>
      </c>
      <c r="C87" s="26">
        <v>1304064.1100000001</v>
      </c>
      <c r="D87" s="26">
        <v>170000</v>
      </c>
      <c r="E87" s="7">
        <v>0</v>
      </c>
      <c r="F87" s="7">
        <v>0</v>
      </c>
      <c r="G87" s="26">
        <v>170000</v>
      </c>
      <c r="H87" s="26">
        <v>1474064.11</v>
      </c>
    </row>
    <row r="88" spans="1:9" ht="38.1" customHeight="1" x14ac:dyDescent="0.2">
      <c r="A88" s="13" t="s">
        <v>216</v>
      </c>
      <c r="B88" s="14" t="s">
        <v>334</v>
      </c>
      <c r="C88" s="26">
        <v>0</v>
      </c>
      <c r="D88" s="26">
        <v>15000</v>
      </c>
      <c r="E88" s="7">
        <v>0</v>
      </c>
      <c r="F88" s="7">
        <v>0</v>
      </c>
      <c r="G88" s="26">
        <v>15000</v>
      </c>
      <c r="H88" s="26">
        <v>15000</v>
      </c>
    </row>
    <row r="89" spans="1:9" ht="38.1" customHeight="1" x14ac:dyDescent="0.2">
      <c r="A89" s="13" t="s">
        <v>217</v>
      </c>
      <c r="B89" s="14" t="s">
        <v>172</v>
      </c>
      <c r="C89" s="26">
        <v>0</v>
      </c>
      <c r="D89" s="26">
        <v>15000</v>
      </c>
      <c r="E89" s="7">
        <v>0</v>
      </c>
      <c r="F89" s="7">
        <v>0</v>
      </c>
      <c r="G89" s="26">
        <v>15000</v>
      </c>
      <c r="H89" s="26">
        <v>15000</v>
      </c>
    </row>
    <row r="90" spans="1:9" ht="38.1" customHeight="1" x14ac:dyDescent="0.2">
      <c r="A90" s="13" t="s">
        <v>218</v>
      </c>
      <c r="B90" s="14" t="s">
        <v>173</v>
      </c>
      <c r="C90" s="26">
        <v>337164.21</v>
      </c>
      <c r="D90" s="26">
        <v>160000</v>
      </c>
      <c r="E90" s="7">
        <v>0</v>
      </c>
      <c r="F90" s="7">
        <v>30000</v>
      </c>
      <c r="G90" s="26">
        <v>130000</v>
      </c>
      <c r="H90" s="26">
        <v>467164.21</v>
      </c>
    </row>
    <row r="91" spans="1:9" ht="24.95" customHeight="1" x14ac:dyDescent="0.2">
      <c r="A91" s="13" t="s">
        <v>175</v>
      </c>
      <c r="B91" s="14" t="s">
        <v>174</v>
      </c>
      <c r="C91" s="26">
        <v>0</v>
      </c>
      <c r="D91" s="26">
        <v>1122467</v>
      </c>
      <c r="E91" s="7">
        <v>77533</v>
      </c>
      <c r="F91" s="7">
        <v>0</v>
      </c>
      <c r="G91" s="26">
        <v>1200000</v>
      </c>
      <c r="H91" s="26">
        <v>1200000</v>
      </c>
      <c r="I91" s="15"/>
    </row>
    <row r="92" spans="1:9" ht="24.95" hidden="1" customHeight="1" x14ac:dyDescent="0.2">
      <c r="A92" s="13" t="s">
        <v>177</v>
      </c>
      <c r="B92" s="14" t="s">
        <v>176</v>
      </c>
      <c r="C92" s="26">
        <v>0</v>
      </c>
      <c r="D92" s="26">
        <v>0</v>
      </c>
      <c r="E92" s="7">
        <v>0</v>
      </c>
      <c r="F92" s="7">
        <v>0</v>
      </c>
      <c r="G92" s="26">
        <v>0</v>
      </c>
      <c r="H92" s="26">
        <v>0</v>
      </c>
    </row>
    <row r="93" spans="1:9" ht="24.95" hidden="1" customHeight="1" x14ac:dyDescent="0.2">
      <c r="A93" s="13" t="s">
        <v>179</v>
      </c>
      <c r="B93" s="14" t="s">
        <v>178</v>
      </c>
      <c r="C93" s="26">
        <v>0</v>
      </c>
      <c r="D93" s="26">
        <v>0</v>
      </c>
      <c r="E93" s="7">
        <v>0</v>
      </c>
      <c r="F93" s="7">
        <v>0</v>
      </c>
      <c r="G93" s="26">
        <v>0</v>
      </c>
      <c r="H93" s="26">
        <v>0</v>
      </c>
    </row>
    <row r="94" spans="1:9" ht="24.95" customHeight="1" x14ac:dyDescent="0.2">
      <c r="A94" s="13" t="s">
        <v>181</v>
      </c>
      <c r="B94" s="14" t="s">
        <v>180</v>
      </c>
      <c r="C94" s="26">
        <v>0</v>
      </c>
      <c r="D94" s="26">
        <v>3500</v>
      </c>
      <c r="E94" s="7">
        <v>0</v>
      </c>
      <c r="F94" s="7">
        <v>1400</v>
      </c>
      <c r="G94" s="26">
        <v>2100</v>
      </c>
      <c r="H94" s="26">
        <v>2100</v>
      </c>
    </row>
    <row r="95" spans="1:9" ht="24.95" customHeight="1" x14ac:dyDescent="0.2">
      <c r="A95" s="13" t="s">
        <v>183</v>
      </c>
      <c r="B95" s="14" t="s">
        <v>182</v>
      </c>
      <c r="C95" s="26">
        <v>0</v>
      </c>
      <c r="D95" s="26">
        <v>7500</v>
      </c>
      <c r="E95" s="7">
        <v>100</v>
      </c>
      <c r="F95" s="7">
        <v>0</v>
      </c>
      <c r="G95" s="26">
        <v>7600</v>
      </c>
      <c r="H95" s="26">
        <v>7600</v>
      </c>
    </row>
    <row r="96" spans="1:9" ht="24.95" customHeight="1" x14ac:dyDescent="0.2">
      <c r="A96" s="23" t="s">
        <v>185</v>
      </c>
      <c r="B96" s="14" t="s">
        <v>184</v>
      </c>
      <c r="C96" s="26">
        <v>0</v>
      </c>
      <c r="D96" s="26">
        <v>47000</v>
      </c>
      <c r="E96" s="7">
        <v>2500</v>
      </c>
      <c r="F96" s="7">
        <v>0</v>
      </c>
      <c r="G96" s="26">
        <v>49500</v>
      </c>
      <c r="H96" s="26">
        <v>49500</v>
      </c>
    </row>
    <row r="97" spans="1:12" ht="24.95" customHeight="1" x14ac:dyDescent="0.2">
      <c r="A97" s="13" t="s">
        <v>219</v>
      </c>
      <c r="B97" s="14" t="s">
        <v>186</v>
      </c>
      <c r="C97" s="26">
        <v>8140</v>
      </c>
      <c r="D97" s="26">
        <v>150000</v>
      </c>
      <c r="E97" s="7">
        <v>0</v>
      </c>
      <c r="F97" s="7">
        <v>0</v>
      </c>
      <c r="G97" s="26">
        <v>150000</v>
      </c>
      <c r="H97" s="26">
        <v>158140</v>
      </c>
    </row>
    <row r="98" spans="1:12" s="9" customFormat="1" ht="30" customHeight="1" x14ac:dyDescent="0.2">
      <c r="A98" s="137" t="s">
        <v>250</v>
      </c>
      <c r="B98" s="137"/>
      <c r="C98" s="42">
        <v>13199527.590000002</v>
      </c>
      <c r="D98" s="42">
        <v>59567595.460000008</v>
      </c>
      <c r="E98" s="42">
        <v>1963553</v>
      </c>
      <c r="F98" s="42">
        <v>3549181.4595999997</v>
      </c>
      <c r="G98" s="42">
        <v>57981967.000399999</v>
      </c>
      <c r="H98" s="42">
        <v>71181494.590399995</v>
      </c>
    </row>
    <row r="99" spans="1:12" s="27" customFormat="1" ht="20.100000000000001" customHeight="1" x14ac:dyDescent="0.35">
      <c r="A99" s="6"/>
      <c r="B99" s="5"/>
      <c r="C99" s="17"/>
      <c r="D99" s="17"/>
      <c r="E99" s="17"/>
      <c r="F99" s="17"/>
      <c r="G99" s="17"/>
      <c r="H99" s="17"/>
      <c r="I99" s="5"/>
    </row>
    <row r="100" spans="1:12" s="22" customFormat="1" ht="30" customHeight="1" x14ac:dyDescent="0.2">
      <c r="A100" s="110" t="s">
        <v>267</v>
      </c>
      <c r="B100" s="111"/>
      <c r="C100" s="111"/>
      <c r="D100" s="111"/>
      <c r="E100" s="111"/>
      <c r="F100" s="111"/>
      <c r="G100" s="111"/>
      <c r="H100" s="112"/>
    </row>
    <row r="101" spans="1:12" ht="24.95" customHeight="1" x14ac:dyDescent="0.2">
      <c r="A101" s="13" t="s">
        <v>188</v>
      </c>
      <c r="B101" s="14" t="s">
        <v>187</v>
      </c>
      <c r="C101" s="26">
        <v>0</v>
      </c>
      <c r="D101" s="26">
        <v>35000</v>
      </c>
      <c r="E101" s="7">
        <v>0</v>
      </c>
      <c r="F101" s="7">
        <v>15000</v>
      </c>
      <c r="G101" s="26">
        <v>20000</v>
      </c>
      <c r="H101" s="26">
        <v>20000</v>
      </c>
    </row>
    <row r="102" spans="1:12" ht="24.95" customHeight="1" x14ac:dyDescent="0.2">
      <c r="A102" s="13" t="s">
        <v>190</v>
      </c>
      <c r="B102" s="14" t="s">
        <v>189</v>
      </c>
      <c r="C102" s="26">
        <v>16596.63</v>
      </c>
      <c r="D102" s="26">
        <v>81080</v>
      </c>
      <c r="E102" s="7">
        <v>0</v>
      </c>
      <c r="F102" s="7">
        <v>32280</v>
      </c>
      <c r="G102" s="26">
        <v>48800</v>
      </c>
      <c r="H102" s="26">
        <v>65396.630000000005</v>
      </c>
    </row>
    <row r="103" spans="1:12" ht="24.95" customHeight="1" x14ac:dyDescent="0.2">
      <c r="A103" s="13" t="s">
        <v>315</v>
      </c>
      <c r="B103" s="14" t="s">
        <v>191</v>
      </c>
      <c r="C103" s="26">
        <v>0</v>
      </c>
      <c r="D103" s="26">
        <v>15000</v>
      </c>
      <c r="E103" s="7">
        <v>0</v>
      </c>
      <c r="F103" s="7">
        <v>0</v>
      </c>
      <c r="G103" s="26">
        <v>15000</v>
      </c>
      <c r="H103" s="26">
        <v>15000</v>
      </c>
    </row>
    <row r="104" spans="1:12" ht="24.95" customHeight="1" x14ac:dyDescent="0.2">
      <c r="A104" s="13" t="s">
        <v>316</v>
      </c>
      <c r="B104" s="14" t="s">
        <v>25</v>
      </c>
      <c r="C104" s="26">
        <v>0</v>
      </c>
      <c r="D104" s="26">
        <v>400000</v>
      </c>
      <c r="E104" s="7">
        <v>0</v>
      </c>
      <c r="F104" s="7">
        <v>0</v>
      </c>
      <c r="G104" s="26">
        <v>400000</v>
      </c>
      <c r="H104" s="26">
        <v>400000</v>
      </c>
    </row>
    <row r="105" spans="1:12" ht="24.95" customHeight="1" x14ac:dyDescent="0.2">
      <c r="A105" s="13" t="s">
        <v>193</v>
      </c>
      <c r="B105" s="14" t="s">
        <v>192</v>
      </c>
      <c r="C105" s="26">
        <v>2056.3300000000017</v>
      </c>
      <c r="D105" s="26">
        <v>138438</v>
      </c>
      <c r="E105" s="7">
        <v>30006</v>
      </c>
      <c r="F105" s="7">
        <v>0</v>
      </c>
      <c r="G105" s="26">
        <v>168444</v>
      </c>
      <c r="H105" s="26">
        <v>170500.33000000002</v>
      </c>
    </row>
    <row r="106" spans="1:12" ht="24.95" customHeight="1" x14ac:dyDescent="0.2">
      <c r="A106" s="13" t="s">
        <v>195</v>
      </c>
      <c r="B106" s="14" t="s">
        <v>194</v>
      </c>
      <c r="C106" s="26">
        <v>7000</v>
      </c>
      <c r="D106" s="26">
        <v>10000</v>
      </c>
      <c r="E106" s="7">
        <v>0</v>
      </c>
      <c r="F106" s="7">
        <v>0</v>
      </c>
      <c r="G106" s="26">
        <v>10000</v>
      </c>
      <c r="H106" s="26">
        <v>17000</v>
      </c>
    </row>
    <row r="107" spans="1:12" ht="24.95" customHeight="1" x14ac:dyDescent="0.2">
      <c r="A107" s="13" t="s">
        <v>197</v>
      </c>
      <c r="B107" s="14" t="s">
        <v>196</v>
      </c>
      <c r="C107" s="26">
        <v>10551107.09</v>
      </c>
      <c r="D107" s="26">
        <v>7853624.5999999996</v>
      </c>
      <c r="E107" s="7">
        <v>0</v>
      </c>
      <c r="F107" s="7">
        <v>1383834.5999999996</v>
      </c>
      <c r="G107" s="26">
        <v>6469790</v>
      </c>
      <c r="H107" s="26">
        <v>17020897.09</v>
      </c>
      <c r="I107" s="15"/>
    </row>
    <row r="108" spans="1:12" ht="24.95" customHeight="1" x14ac:dyDescent="0.2">
      <c r="A108" s="13" t="s">
        <v>220</v>
      </c>
      <c r="B108" s="14" t="s">
        <v>392</v>
      </c>
      <c r="C108" s="26">
        <v>0</v>
      </c>
      <c r="D108" s="26">
        <v>0</v>
      </c>
      <c r="E108" s="7">
        <v>280000</v>
      </c>
      <c r="F108" s="7">
        <v>0</v>
      </c>
      <c r="G108" s="26">
        <v>280000</v>
      </c>
      <c r="H108" s="26">
        <v>280000</v>
      </c>
      <c r="I108" s="15"/>
    </row>
    <row r="109" spans="1:12" s="9" customFormat="1" ht="30" customHeight="1" x14ac:dyDescent="0.2">
      <c r="A109" s="137" t="s">
        <v>268</v>
      </c>
      <c r="B109" s="137"/>
      <c r="C109" s="42">
        <v>10576760.050000001</v>
      </c>
      <c r="D109" s="42">
        <v>8533142.5999999996</v>
      </c>
      <c r="E109" s="42">
        <v>310006</v>
      </c>
      <c r="F109" s="42">
        <v>1431114.5999999996</v>
      </c>
      <c r="G109" s="42">
        <v>7412034</v>
      </c>
      <c r="H109" s="42">
        <v>17988794.050000001</v>
      </c>
    </row>
    <row r="110" spans="1:12" s="27" customFormat="1" ht="15" customHeight="1" x14ac:dyDescent="0.35">
      <c r="A110" s="5"/>
      <c r="B110" s="5"/>
      <c r="C110" s="17"/>
      <c r="D110" s="17"/>
      <c r="E110" s="17"/>
      <c r="F110" s="17"/>
      <c r="G110" s="17"/>
      <c r="H110" s="17"/>
      <c r="I110" s="5"/>
    </row>
    <row r="111" spans="1:12" s="9" customFormat="1" ht="30" customHeight="1" x14ac:dyDescent="0.2">
      <c r="A111" s="137" t="s">
        <v>311</v>
      </c>
      <c r="B111" s="137"/>
      <c r="C111" s="42">
        <v>23776287.640000001</v>
      </c>
      <c r="D111" s="42">
        <v>68100738.060000002</v>
      </c>
      <c r="E111" s="42">
        <v>2273559</v>
      </c>
      <c r="F111" s="42">
        <v>4980296.0595999993</v>
      </c>
      <c r="G111" s="42">
        <v>65394001.000399999</v>
      </c>
      <c r="H111" s="42">
        <v>89170288.640399992</v>
      </c>
      <c r="J111" s="28"/>
      <c r="K111" s="28"/>
      <c r="L111" s="28"/>
    </row>
    <row r="112" spans="1:12" s="27" customFormat="1" ht="20.100000000000001" customHeight="1" x14ac:dyDescent="0.35">
      <c r="A112" s="5"/>
      <c r="B112" s="5"/>
      <c r="C112" s="17"/>
      <c r="D112" s="17"/>
      <c r="E112" s="17"/>
      <c r="F112" s="17"/>
      <c r="G112" s="17"/>
      <c r="H112" s="17"/>
      <c r="I112" s="5"/>
    </row>
    <row r="113" spans="1:8" s="22" customFormat="1" ht="30" customHeight="1" x14ac:dyDescent="0.2">
      <c r="A113" s="110" t="s">
        <v>269</v>
      </c>
      <c r="B113" s="111" t="s">
        <v>198</v>
      </c>
      <c r="C113" s="111"/>
      <c r="D113" s="111"/>
      <c r="E113" s="111"/>
      <c r="F113" s="111"/>
      <c r="G113" s="111"/>
      <c r="H113" s="112"/>
    </row>
    <row r="114" spans="1:8" ht="38.1" customHeight="1" x14ac:dyDescent="0.2">
      <c r="A114" s="19" t="s">
        <v>260</v>
      </c>
      <c r="B114" s="14" t="s">
        <v>259</v>
      </c>
      <c r="C114" s="26">
        <v>150000</v>
      </c>
      <c r="D114" s="26">
        <v>3500000</v>
      </c>
      <c r="E114" s="7">
        <v>0</v>
      </c>
      <c r="F114" s="7">
        <v>0</v>
      </c>
      <c r="G114" s="24">
        <v>3500000</v>
      </c>
      <c r="H114" s="24">
        <v>3650000</v>
      </c>
    </row>
    <row r="115" spans="1:8" ht="38.1" customHeight="1" x14ac:dyDescent="0.2">
      <c r="A115" s="19" t="s">
        <v>221</v>
      </c>
      <c r="B115" s="14" t="s">
        <v>280</v>
      </c>
      <c r="C115" s="26">
        <v>1200000</v>
      </c>
      <c r="D115" s="26">
        <v>8200000</v>
      </c>
      <c r="E115" s="7">
        <v>2256000</v>
      </c>
      <c r="F115" s="7">
        <v>0</v>
      </c>
      <c r="G115" s="24">
        <v>10456000</v>
      </c>
      <c r="H115" s="24">
        <v>11656000</v>
      </c>
    </row>
    <row r="116" spans="1:8" ht="38.1" customHeight="1" x14ac:dyDescent="0.2">
      <c r="A116" s="19" t="s">
        <v>222</v>
      </c>
      <c r="B116" s="14" t="s">
        <v>306</v>
      </c>
      <c r="C116" s="26">
        <v>340000</v>
      </c>
      <c r="D116" s="26">
        <v>3000000</v>
      </c>
      <c r="E116" s="7">
        <v>0</v>
      </c>
      <c r="F116" s="7">
        <v>455000</v>
      </c>
      <c r="G116" s="24">
        <v>2545000</v>
      </c>
      <c r="H116" s="24">
        <v>2885000</v>
      </c>
    </row>
    <row r="117" spans="1:8" ht="38.1" customHeight="1" x14ac:dyDescent="0.2">
      <c r="A117" s="19" t="s">
        <v>223</v>
      </c>
      <c r="B117" s="14" t="s">
        <v>199</v>
      </c>
      <c r="C117" s="26">
        <v>22132.560000000001</v>
      </c>
      <c r="D117" s="26">
        <v>450000</v>
      </c>
      <c r="E117" s="7">
        <v>0</v>
      </c>
      <c r="F117" s="7">
        <v>0</v>
      </c>
      <c r="G117" s="24">
        <v>450000</v>
      </c>
      <c r="H117" s="24">
        <v>472132.56</v>
      </c>
    </row>
    <row r="118" spans="1:8" ht="38.1" customHeight="1" x14ac:dyDescent="0.2">
      <c r="A118" s="19" t="s">
        <v>224</v>
      </c>
      <c r="B118" s="14" t="s">
        <v>279</v>
      </c>
      <c r="C118" s="26">
        <v>50000</v>
      </c>
      <c r="D118" s="7">
        <v>520000</v>
      </c>
      <c r="E118" s="7">
        <v>460000</v>
      </c>
      <c r="F118" s="7">
        <v>0</v>
      </c>
      <c r="G118" s="24">
        <v>980000</v>
      </c>
      <c r="H118" s="24">
        <v>1030000</v>
      </c>
    </row>
    <row r="119" spans="1:8" ht="38.1" customHeight="1" x14ac:dyDescent="0.2">
      <c r="A119" s="19" t="s">
        <v>225</v>
      </c>
      <c r="B119" s="14" t="s">
        <v>307</v>
      </c>
      <c r="C119" s="26">
        <v>8000</v>
      </c>
      <c r="D119" s="7">
        <v>96200</v>
      </c>
      <c r="E119" s="7">
        <v>56800</v>
      </c>
      <c r="F119" s="7">
        <v>0</v>
      </c>
      <c r="G119" s="24">
        <v>153000</v>
      </c>
      <c r="H119" s="24">
        <v>161000</v>
      </c>
    </row>
    <row r="120" spans="1:8" ht="38.1" customHeight="1" x14ac:dyDescent="0.2">
      <c r="A120" s="19" t="s">
        <v>226</v>
      </c>
      <c r="B120" s="14" t="s">
        <v>200</v>
      </c>
      <c r="C120" s="26">
        <v>0</v>
      </c>
      <c r="D120" s="7">
        <v>10000</v>
      </c>
      <c r="E120" s="7">
        <v>0</v>
      </c>
      <c r="F120" s="7">
        <v>0</v>
      </c>
      <c r="G120" s="24">
        <v>10000</v>
      </c>
      <c r="H120" s="24">
        <v>10000</v>
      </c>
    </row>
    <row r="121" spans="1:8" ht="24.95" customHeight="1" x14ac:dyDescent="0.2">
      <c r="A121" s="19" t="s">
        <v>227</v>
      </c>
      <c r="B121" s="14" t="s">
        <v>201</v>
      </c>
      <c r="C121" s="26">
        <v>0</v>
      </c>
      <c r="D121" s="7">
        <v>20000</v>
      </c>
      <c r="E121" s="7">
        <v>0</v>
      </c>
      <c r="F121" s="7">
        <v>0</v>
      </c>
      <c r="G121" s="26">
        <v>20000</v>
      </c>
      <c r="H121" s="26">
        <v>20000</v>
      </c>
    </row>
    <row r="122" spans="1:8" ht="24.95" customHeight="1" x14ac:dyDescent="0.2">
      <c r="A122" s="19" t="s">
        <v>228</v>
      </c>
      <c r="B122" s="14" t="s">
        <v>202</v>
      </c>
      <c r="C122" s="26">
        <v>0</v>
      </c>
      <c r="D122" s="26">
        <v>50000</v>
      </c>
      <c r="E122" s="7">
        <v>0</v>
      </c>
      <c r="F122" s="7">
        <v>10000</v>
      </c>
      <c r="G122" s="24">
        <v>40000</v>
      </c>
      <c r="H122" s="24">
        <v>40000</v>
      </c>
    </row>
    <row r="123" spans="1:8" ht="24.95" customHeight="1" x14ac:dyDescent="0.2">
      <c r="A123" s="19" t="s">
        <v>229</v>
      </c>
      <c r="B123" s="14" t="s">
        <v>203</v>
      </c>
      <c r="C123" s="26">
        <v>0</v>
      </c>
      <c r="D123" s="26">
        <v>0</v>
      </c>
      <c r="E123" s="7">
        <v>0</v>
      </c>
      <c r="F123" s="7">
        <v>0</v>
      </c>
      <c r="G123" s="24">
        <v>0</v>
      </c>
      <c r="H123" s="24">
        <v>0</v>
      </c>
    </row>
    <row r="124" spans="1:8" ht="24.95" customHeight="1" x14ac:dyDescent="0.2">
      <c r="A124" s="19" t="s">
        <v>230</v>
      </c>
      <c r="B124" s="14" t="s">
        <v>204</v>
      </c>
      <c r="C124" s="26">
        <v>1652733.3</v>
      </c>
      <c r="D124" s="26">
        <v>630000</v>
      </c>
      <c r="E124" s="7">
        <v>0</v>
      </c>
      <c r="F124" s="7">
        <v>0</v>
      </c>
      <c r="G124" s="24">
        <v>630000</v>
      </c>
      <c r="H124" s="24">
        <v>2282733.2999999998</v>
      </c>
    </row>
    <row r="125" spans="1:8" ht="38.1" customHeight="1" x14ac:dyDescent="0.2">
      <c r="A125" s="19" t="s">
        <v>231</v>
      </c>
      <c r="B125" s="14" t="s">
        <v>205</v>
      </c>
      <c r="C125" s="26">
        <v>975</v>
      </c>
      <c r="D125" s="26">
        <v>15000</v>
      </c>
      <c r="E125" s="7">
        <v>0</v>
      </c>
      <c r="F125" s="7">
        <v>0</v>
      </c>
      <c r="G125" s="24">
        <v>15000</v>
      </c>
      <c r="H125" s="24">
        <v>15975</v>
      </c>
    </row>
    <row r="126" spans="1:8" s="9" customFormat="1" ht="30" customHeight="1" x14ac:dyDescent="0.2">
      <c r="A126" s="137" t="s">
        <v>251</v>
      </c>
      <c r="B126" s="137"/>
      <c r="C126" s="42">
        <v>3423840.8600000003</v>
      </c>
      <c r="D126" s="42">
        <v>16491200</v>
      </c>
      <c r="E126" s="42">
        <v>2772800</v>
      </c>
      <c r="F126" s="42">
        <v>465000</v>
      </c>
      <c r="G126" s="42">
        <v>18799000</v>
      </c>
      <c r="H126" s="42">
        <v>22222840.859999999</v>
      </c>
    </row>
    <row r="127" spans="1:8" ht="15" customHeight="1" x14ac:dyDescent="0.2">
      <c r="C127" s="31"/>
      <c r="D127" s="31"/>
      <c r="E127" s="31"/>
      <c r="F127" s="31"/>
      <c r="G127" s="31"/>
      <c r="H127" s="31"/>
    </row>
    <row r="128" spans="1:8" s="9" customFormat="1" ht="30" customHeight="1" x14ac:dyDescent="0.2">
      <c r="A128" s="154" t="s">
        <v>243</v>
      </c>
      <c r="B128" s="155"/>
      <c r="C128" s="43">
        <v>27200128.5</v>
      </c>
      <c r="D128" s="43">
        <v>84591938.060000002</v>
      </c>
      <c r="E128" s="43">
        <v>5046359</v>
      </c>
      <c r="F128" s="43">
        <v>5445296.0595999993</v>
      </c>
      <c r="G128" s="43">
        <v>84193001.000400007</v>
      </c>
      <c r="H128" s="43">
        <v>111393129.50039999</v>
      </c>
    </row>
  </sheetData>
  <sheetProtection algorithmName="SHA-512" hashValue="FGTIN1CfTCOInOUwsoO0yIA35w4iRm92sIyjgn7HX9nMOBBQ4gHdzb6Vh9+GxpAp5AClkpgbLkbNY96zvNjiFQ==" saltValue="rI/tz80Lp57VWaZpt5KW5Q==" spinCount="100000" sheet="1" objects="1" scenarios="1"/>
  <mergeCells count="17">
    <mergeCell ref="A1:H1"/>
    <mergeCell ref="A3:A5"/>
    <mergeCell ref="B3:B5"/>
    <mergeCell ref="C3:C5"/>
    <mergeCell ref="D3:D5"/>
    <mergeCell ref="E3:G3"/>
    <mergeCell ref="H3:H5"/>
    <mergeCell ref="E4:F4"/>
    <mergeCell ref="G4:G5"/>
    <mergeCell ref="A128:B128"/>
    <mergeCell ref="A7:H7"/>
    <mergeCell ref="A98:B98"/>
    <mergeCell ref="A100:H100"/>
    <mergeCell ref="A109:B109"/>
    <mergeCell ref="A113:H113"/>
    <mergeCell ref="A126:B126"/>
    <mergeCell ref="A111:B111"/>
  </mergeCells>
  <hyperlinks>
    <hyperlink ref="A9" location="U.1.01.01.01.002!A1" display="U.1.01.01.01.002"/>
    <hyperlink ref="A10" location="U.1.01.01.01.003!A1" display="U.1.01.01.01.003"/>
    <hyperlink ref="A11" location="U.1.01.01.01.004!A1" display="U.1.01.01.01.004"/>
    <hyperlink ref="A12" location="U.1.01.01.01.006!A1" display="U.1.01.01.01.006"/>
    <hyperlink ref="A13" location="U.1.01.01.01.008!A1" display="U.1.01.01.01.008"/>
    <hyperlink ref="A14" location="U.1.01.01.02.002!A1" display="U.1.01.01.02.002"/>
    <hyperlink ref="A16" location="U.1.01.02.01.001!A1" display="U.1.01.02.01.001"/>
    <hyperlink ref="A19" location="U.1.02.01.01.001!A1" display="U.1.02.01.01.001"/>
    <hyperlink ref="A20" location="U.1.02.01.06.001!A1" display="U.1.02.01.06.001"/>
    <hyperlink ref="A21" location="U.1.02.01.99.999!A1" display="U.1.02.01.99.999"/>
    <hyperlink ref="A22" location="U.1.03.01.01.001!A1" display="U.1.03.01.01.001"/>
    <hyperlink ref="A24" location="U.1.03.01.02.002!A1" display="U.1.03.01.02.002"/>
    <hyperlink ref="A25" location="U.1.03.01.02.004!A1" display="U.1.03.01.02.004"/>
    <hyperlink ref="A28" location="U.1.03.02.01.001!A1" display="U.1.03.02.01.001"/>
    <hyperlink ref="A29" location="U.1.03.02.01.002!A1" display="U.1.03.02.01.002"/>
    <hyperlink ref="A30" location="U.1.03.02.01.008!A1" display="U.1.03.02.01.008"/>
    <hyperlink ref="A32" location="U.1.03.02.02.002!A1" display="U.1.03.02.02.002"/>
    <hyperlink ref="A34" location="U.1.03.02.02.005!A1" display="U.1.03.02.02.005"/>
    <hyperlink ref="A38" location="U.1.03.02.05.002!A1" display="U.1.03.02.05.002"/>
    <hyperlink ref="A39" location="U.1.03.02.05.003!A1" display="U.1.03.02.05.003"/>
    <hyperlink ref="A40" location="U.1.03.02.05.004!A1" display="U.1.03.02.05.004"/>
    <hyperlink ref="A41" location="U.1.03.02.05.005!A1" display="U.1.03.02.05.005"/>
    <hyperlink ref="A43" location="U.1.03.02.07.001!A1" display="U.1.03.02.07.001"/>
    <hyperlink ref="A44" location="U.1.03.02.07.002!A1" display="U.1.03.02.07.002"/>
    <hyperlink ref="A45" location="U.1.03.02.07.004!A1" display="U.1.03.02.07.004"/>
    <hyperlink ref="A46" location="U.1.03.02.07.006!A1" display="U.1.03.02.07.006"/>
    <hyperlink ref="A47" location="U.1.03.02.07.008!A1" display="U.1.03.02.07.008"/>
    <hyperlink ref="A48" location="U.1.03.02.09.003!A1" display="U.1.03.02.09.003"/>
    <hyperlink ref="A49" location="U.1.03.02.09.004!A1" display="U.1.03.02.09.004"/>
    <hyperlink ref="A50" location="U.1.03.02.09.006!A1" display="U.1.03.02.09.006"/>
    <hyperlink ref="A51" location="U.1.03.02.09.008!A1" display="U.1.03.02.09.008"/>
    <hyperlink ref="A52" location="U.1.03.02.10.001!A1" display="U.1.03.02.10.001"/>
    <hyperlink ref="A53" location="U.1.03.02.10.002!A1" display="U.1.03.02.10.002"/>
    <hyperlink ref="A59" location="U.1.03.02.13.001!A1" display="U.1.03.02.13.001"/>
    <hyperlink ref="A60" location="U.1.03.02.13.002!A1" display="U.1.03.02.13.002"/>
    <hyperlink ref="A61" location="U.1.03.02.13.003!A1" display="U.1.03.02.13.003"/>
    <hyperlink ref="A63" location="U.1.03.02.13.006!A1" display="U.1.03.02.13.006"/>
    <hyperlink ref="A65" location="U.1.03.02.16.001!A1" display="U.1.03.02.16.001"/>
    <hyperlink ref="A66" location="U.1.03.02.16.002!A1" display="U.1.03.02.16.002"/>
    <hyperlink ref="A72" location="U.1.03.02.19.001!A1" display="U.1.03.02.19.001"/>
    <hyperlink ref="A73" location="U.1.03.02.19.002!A1" display="U.1.03.02.19.002"/>
    <hyperlink ref="A76" location="U.1.03.02.19.006!A1" display="U.1.03.02.19.006"/>
    <hyperlink ref="A77" location="U.1.03.02.19.007!A1" display="U.1.03.02.19.007"/>
    <hyperlink ref="A78" location="U.1.03.02.19.009!A1" display="U.1.03.02.19.009"/>
    <hyperlink ref="A79" location="U.1.03.02.99.002!A1" display="U.1.03.02.99.002"/>
    <hyperlink ref="A87" location="U.1.09.01.01.001!A1" display="U.1.09.01.01.001"/>
    <hyperlink ref="A89" location="U.1.09.99.02.001!A1" display="U.1.09.99.02.001"/>
    <hyperlink ref="A91" location="U.1.10.01.01.001!A1" display="U.1.10.01.01.001"/>
    <hyperlink ref="A92" location="U.1.10.01.04.001!A1" display="U.1.10.01.04.001"/>
    <hyperlink ref="A95" location="U.1.10.04.01.002!A1" display="U.1.10.04.01.002"/>
    <hyperlink ref="A101" location="U.2.02.01.03.001!A1" display="U.2.02.01.03.001"/>
    <hyperlink ref="A102" location="U.2.02.01.07.002!A1" display="U.2.02.01.07.002"/>
    <hyperlink ref="A105" location="U.2.02.01.07.999!A1" display="U.2.02.01.07.999"/>
    <hyperlink ref="A106" location="U.2.02.01.99.001!A1" display="U.2.02.01.99.001"/>
    <hyperlink ref="A107" location="U.2.02.03.02.001!A1" display="U.2.02.03.02.001"/>
    <hyperlink ref="A55" location="U.1.03.02.11.001!A1" display="U.1.03.02.11.001"/>
    <hyperlink ref="A68" location="U.1.03.02.17.002!A1" display="U.1.03.02.17.002"/>
    <hyperlink ref="A17" location="U.1.01.02.02.001!A1" display="U.1.01.02.02.001"/>
    <hyperlink ref="A42" location="U.1.03.02.05.999!A1" display="U.1.03.02.05.999"/>
    <hyperlink ref="A97" location="U.1.10.05.02.001!A1" display="U.1.10.05.02.001"/>
    <hyperlink ref="A15" location="U.1.01.01.02.999!A1" display="U.1.01.01.02.999"/>
    <hyperlink ref="A36" location="U.1.03.02.04.999!A1" display="U.1.03.02.04.999!A1"/>
    <hyperlink ref="A81" location="U.1.03.02.99.011!A1" display="U.1.03.02.99.011"/>
    <hyperlink ref="A26" location="U.1.03.01.02.006!A1" display="U.1.03.01.02.006"/>
    <hyperlink ref="A57" location="U.1.03.02.11.999!A1" display="U.1.03.02.11.999"/>
    <hyperlink ref="A70" location="U.1.03.02.18.001!A1" display="U.1.03.02.18.001"/>
    <hyperlink ref="A64" location="U.1.03.02.13.999!A1" display="U.1.03.02.13.999"/>
    <hyperlink ref="A69" location="U.1.03.02.17.999!A1" display="U.1.03.02.17.999"/>
    <hyperlink ref="A94" location="U.1.10.04.01.001!A1" display="U.1.10.04.01.001"/>
    <hyperlink ref="A96" location="U.1.10.04.01.003!A1" display="U.1.10.04.01.003"/>
    <hyperlink ref="A90" location="U.1.09.99.05.001!A1" display="U.1.09.99.05.001"/>
    <hyperlink ref="A74" location="U.1.03.02.19.003!A1" display="U.1.03.02.19.003"/>
    <hyperlink ref="A75" location="U.1.03.02.19.004!A1" display="U.1.03.02.19.004"/>
    <hyperlink ref="A83" location="U.1.03.02.99.999!A1" display="U.1.03.02.99.999!A1"/>
    <hyperlink ref="A37" location="U.1.03.02.05.001!A1" display="U.1.03.02.05.001"/>
    <hyperlink ref="A93" location="U.1.10.01.99.999!A1" display="U.1.10.01.99.999"/>
    <hyperlink ref="A67" location="U.1.03.02.16.999!A1" display="U.1.03.02.16.999"/>
    <hyperlink ref="A54" location="U.1.03.02.10.003!A1" display="U.1.03.02.10.003"/>
    <hyperlink ref="A103" location="U.2.02.01.07.003!A1" display="U.2.02.01.07.003  "/>
    <hyperlink ref="A104" location="U.2.02.01.07.004!A1" display="U.2.02.01.07.004  "/>
    <hyperlink ref="A58" location="U.1.04.02.03.004!A1" display="U.1.03.02.12.004"/>
    <hyperlink ref="A82" location="U.1.03.02.99.012!A1" display="U.1.03.02.99.012"/>
    <hyperlink ref="A80" location="U.1.03.02.99.005!A1" display="U.1.03.02.99.005"/>
    <hyperlink ref="A8" location="U.1.01.01.01.001!A1" display="U.1.01.01.01.001"/>
    <hyperlink ref="A62" location="U.1.03.02.13.004!A1" display="U.1.03.02.13.004"/>
    <hyperlink ref="A88" location="U.1.09.99.01.001!A1" display="U.1.09.99.01.001"/>
    <hyperlink ref="A31" location="U.1.03.02.02.001!A1" display="U.1.03.02.02.001"/>
    <hyperlink ref="A35" location="U.1.03.02.04.004!A1" display="U.1.03.02.04.004"/>
    <hyperlink ref="A18" location="U.1.01.02.02.003!A1" display="U.1.01.02.02.003"/>
    <hyperlink ref="A33" location="U.1.03.02.02.004!A1" display="U.1.03.02.02.004"/>
    <hyperlink ref="A23" location="U.1.03.01.02.001!A1" display="U.1.03.01.02.001"/>
    <hyperlink ref="A84" location="U.1.04.02.01.002!A1" display="U.1.04.02.01.002"/>
    <hyperlink ref="A56" location="U.1.03.02.11.009!A1" display="U.1.03.02.11.009"/>
    <hyperlink ref="A86" location="U.1.04.02.05.999!A1" display="U.1.04.02.01.003"/>
    <hyperlink ref="A85" location="U.1.04.02.01.999!A1" display="U.1.04.02.01.999"/>
    <hyperlink ref="A27" location="U.1.03.01.05.999!A1" display="U.1.03.01.05.999"/>
    <hyperlink ref="A71" location="U.1.03.02.18.999!A1" display="U.1.03.02.18.999"/>
    <hyperlink ref="A108" location="U.2.02.03.02.002!A1" display="U.2.02.03.02.002"/>
  </hyperlinks>
  <printOptions horizontalCentered="1"/>
  <pageMargins left="0.47244094488188981" right="0.47244094488188981" top="0.78740157480314965" bottom="0.82677165354330717" header="0.19685039370078741" footer="0.55118110236220474"/>
  <pageSetup paperSize="9" scale="58" fitToHeight="5" orientation="landscape" r:id="rId1"/>
  <headerFooter scaleWithDoc="0" alignWithMargins="0">
    <oddFooter>&amp;R&amp;"-,Normale"&amp;8&amp;P/&amp;N</oddFooter>
  </headerFooter>
  <rowBreaks count="2" manualBreakCount="2">
    <brk id="81" max="10" man="1"/>
    <brk id="104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zoomScale="85" zoomScaleNormal="85" workbookViewId="0">
      <pane xSplit="2" ySplit="4" topLeftCell="C5" activePane="bottomRight" state="frozen"/>
      <selection activeCell="B6" sqref="B6"/>
      <selection pane="topRight" activeCell="B6" sqref="B6"/>
      <selection pane="bottomLeft" activeCell="B6" sqref="B6"/>
      <selection pane="bottomRight" activeCell="C5" sqref="C5"/>
    </sheetView>
  </sheetViews>
  <sheetFormatPr defaultColWidth="9.140625" defaultRowHeight="28.5" customHeight="1" x14ac:dyDescent="0.35"/>
  <cols>
    <col min="1" max="1" width="7.7109375" style="45" customWidth="1"/>
    <col min="2" max="2" width="43.42578125" style="46" customWidth="1"/>
    <col min="3" max="3" width="18.42578125" style="47" bestFit="1" customWidth="1"/>
    <col min="4" max="4" width="16.7109375" style="47" customWidth="1"/>
    <col min="5" max="5" width="18.42578125" style="48" bestFit="1" customWidth="1"/>
    <col min="6" max="6" width="6.5703125" style="44" customWidth="1"/>
    <col min="7" max="7" width="33.42578125" style="49" customWidth="1"/>
    <col min="8" max="10" width="23.140625" style="50" customWidth="1"/>
    <col min="11" max="11" width="23.140625" style="50" hidden="1" customWidth="1"/>
    <col min="12" max="12" width="1.28515625" style="44" customWidth="1"/>
    <col min="13" max="14" width="13.85546875" style="44" bestFit="1" customWidth="1"/>
    <col min="15" max="16384" width="9.140625" style="44"/>
  </cols>
  <sheetData>
    <row r="1" spans="1:16" ht="70.5" customHeight="1" x14ac:dyDescent="0.35">
      <c r="A1" s="157" t="s">
        <v>375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6" ht="14.25" customHeight="1" x14ac:dyDescent="0.35"/>
    <row r="3" spans="1:16" s="51" customFormat="1" ht="51" customHeight="1" x14ac:dyDescent="0.45">
      <c r="A3" s="187" t="s">
        <v>329</v>
      </c>
      <c r="B3" s="188"/>
      <c r="C3" s="188"/>
      <c r="D3" s="188"/>
      <c r="E3" s="189"/>
      <c r="F3" s="44"/>
      <c r="G3" s="164" t="s">
        <v>294</v>
      </c>
      <c r="H3" s="162" t="s">
        <v>331</v>
      </c>
      <c r="I3" s="162"/>
      <c r="J3" s="162"/>
      <c r="K3" s="163"/>
      <c r="L3" s="44"/>
    </row>
    <row r="4" spans="1:16" s="58" customFormat="1" ht="39" customHeight="1" x14ac:dyDescent="0.4">
      <c r="A4" s="190" t="s">
        <v>294</v>
      </c>
      <c r="B4" s="191"/>
      <c r="C4" s="52" t="s">
        <v>293</v>
      </c>
      <c r="D4" s="53" t="s">
        <v>292</v>
      </c>
      <c r="E4" s="54" t="s">
        <v>291</v>
      </c>
      <c r="F4" s="55"/>
      <c r="G4" s="165"/>
      <c r="H4" s="56">
        <v>2021</v>
      </c>
      <c r="I4" s="56">
        <f>+H4+1</f>
        <v>2022</v>
      </c>
      <c r="J4" s="56">
        <f>+I4+1</f>
        <v>2023</v>
      </c>
      <c r="K4" s="57">
        <v>2022</v>
      </c>
      <c r="L4" s="55"/>
    </row>
    <row r="5" spans="1:16" s="63" customFormat="1" ht="30.75" customHeight="1" x14ac:dyDescent="0.35">
      <c r="A5" s="59" t="s">
        <v>290</v>
      </c>
      <c r="B5" s="59"/>
      <c r="C5" s="60"/>
      <c r="D5" s="60"/>
      <c r="E5" s="60"/>
      <c r="F5" s="61"/>
      <c r="G5" s="60"/>
      <c r="H5" s="62"/>
      <c r="I5" s="62"/>
      <c r="J5" s="62"/>
      <c r="K5" s="62"/>
      <c r="L5" s="61"/>
    </row>
    <row r="6" spans="1:16" s="61" customFormat="1" ht="24.95" customHeight="1" x14ac:dyDescent="0.35">
      <c r="A6" s="174">
        <v>101</v>
      </c>
      <c r="B6" s="177" t="s">
        <v>342</v>
      </c>
      <c r="C6" s="168">
        <v>344927.64</v>
      </c>
      <c r="D6" s="64">
        <v>147209.26</v>
      </c>
      <c r="E6" s="168">
        <f>+C6+D6+D7</f>
        <v>844281.49</v>
      </c>
      <c r="G6" s="170">
        <v>1101</v>
      </c>
      <c r="H6" s="166" t="e">
        <f>+#REF!</f>
        <v>#REF!</v>
      </c>
      <c r="I6" s="166" t="e">
        <f>+#REF!</f>
        <v>#REF!</v>
      </c>
      <c r="J6" s="166" t="e">
        <f>+#REF!</f>
        <v>#REF!</v>
      </c>
      <c r="K6" s="166" t="e">
        <f>+#REF!</f>
        <v>#REF!</v>
      </c>
    </row>
    <row r="7" spans="1:16" s="61" customFormat="1" ht="24.95" customHeight="1" x14ac:dyDescent="0.35">
      <c r="A7" s="176"/>
      <c r="B7" s="179"/>
      <c r="C7" s="169"/>
      <c r="D7" s="64">
        <v>352144.59</v>
      </c>
      <c r="E7" s="169"/>
      <c r="G7" s="171"/>
      <c r="H7" s="167"/>
      <c r="I7" s="167"/>
      <c r="J7" s="167"/>
      <c r="K7" s="167"/>
    </row>
    <row r="8" spans="1:16" s="61" customFormat="1" ht="24.95" customHeight="1" x14ac:dyDescent="0.35">
      <c r="A8" s="65">
        <v>102</v>
      </c>
      <c r="B8" s="66" t="s">
        <v>343</v>
      </c>
      <c r="C8" s="64">
        <v>73063.63</v>
      </c>
      <c r="D8" s="64">
        <v>138803.69</v>
      </c>
      <c r="E8" s="64">
        <f>C8+D8</f>
        <v>211867.32</v>
      </c>
      <c r="G8" s="67">
        <v>1102</v>
      </c>
      <c r="H8" s="36" t="e">
        <f>+#REF!</f>
        <v>#REF!</v>
      </c>
      <c r="I8" s="36" t="e">
        <f>+#REF!</f>
        <v>#REF!</v>
      </c>
      <c r="J8" s="36" t="e">
        <f>+#REF!</f>
        <v>#REF!</v>
      </c>
      <c r="K8" s="36" t="e">
        <f>+#REF!</f>
        <v>#REF!</v>
      </c>
    </row>
    <row r="9" spans="1:16" s="61" customFormat="1" ht="24.95" customHeight="1" x14ac:dyDescent="0.35">
      <c r="A9" s="65">
        <v>103</v>
      </c>
      <c r="B9" s="66" t="s">
        <v>344</v>
      </c>
      <c r="C9" s="64">
        <v>29699.81</v>
      </c>
      <c r="D9" s="64"/>
      <c r="E9" s="64">
        <f>C9+D9</f>
        <v>29699.81</v>
      </c>
      <c r="G9" s="67">
        <v>1103</v>
      </c>
      <c r="H9" s="36" t="e">
        <f>+#REF!</f>
        <v>#REF!</v>
      </c>
      <c r="I9" s="36" t="e">
        <f>+#REF!</f>
        <v>#REF!</v>
      </c>
      <c r="J9" s="36" t="e">
        <f>+#REF!</f>
        <v>#REF!</v>
      </c>
      <c r="K9" s="36" t="e">
        <f>+#REF!</f>
        <v>#REF!</v>
      </c>
    </row>
    <row r="10" spans="1:16" s="61" customFormat="1" ht="35.1" customHeight="1" x14ac:dyDescent="0.35">
      <c r="A10" s="65">
        <v>104</v>
      </c>
      <c r="B10" s="66" t="s">
        <v>345</v>
      </c>
      <c r="C10" s="64">
        <v>22743.26</v>
      </c>
      <c r="D10" s="64">
        <v>50097.65</v>
      </c>
      <c r="E10" s="64">
        <f>C10+D10</f>
        <v>72840.91</v>
      </c>
      <c r="G10" s="67">
        <v>1104</v>
      </c>
      <c r="H10" s="36">
        <f>+USCITE!G29</f>
        <v>55000</v>
      </c>
      <c r="I10" s="36" t="e">
        <f>+USCITE!#REF!</f>
        <v>#REF!</v>
      </c>
      <c r="J10" s="36" t="e">
        <f>+USCITE!#REF!</f>
        <v>#REF!</v>
      </c>
      <c r="K10" s="36" t="e">
        <f>+USCITE!#REF!</f>
        <v>#REF!</v>
      </c>
    </row>
    <row r="11" spans="1:16" s="61" customFormat="1" ht="28.5" customHeight="1" x14ac:dyDescent="0.35">
      <c r="A11" s="181" t="s">
        <v>289</v>
      </c>
      <c r="B11" s="182"/>
      <c r="C11" s="68">
        <f>SUM(C6:C10)</f>
        <v>470434.34</v>
      </c>
      <c r="D11" s="68">
        <f>SUM(D6:D10)</f>
        <v>688255.19000000006</v>
      </c>
      <c r="E11" s="69">
        <f>SUM(E6:E10)</f>
        <v>1158689.53</v>
      </c>
      <c r="G11" s="70" t="s">
        <v>289</v>
      </c>
      <c r="H11" s="71" t="e">
        <f>SUM(H6:H10)</f>
        <v>#REF!</v>
      </c>
      <c r="I11" s="71" t="e">
        <f t="shared" ref="I11:K11" si="0">SUM(I6:I10)</f>
        <v>#REF!</v>
      </c>
      <c r="J11" s="71" t="e">
        <f t="shared" si="0"/>
        <v>#REF!</v>
      </c>
      <c r="K11" s="71" t="e">
        <f t="shared" si="0"/>
        <v>#REF!</v>
      </c>
    </row>
    <row r="12" spans="1:16" s="63" customFormat="1" ht="30.75" customHeight="1" x14ac:dyDescent="0.35">
      <c r="A12" s="72" t="s">
        <v>346</v>
      </c>
      <c r="B12" s="72"/>
      <c r="C12" s="73"/>
      <c r="D12" s="73"/>
      <c r="E12" s="73"/>
      <c r="F12" s="61"/>
      <c r="G12" s="73"/>
      <c r="H12" s="74"/>
      <c r="I12" s="74"/>
      <c r="J12" s="74"/>
      <c r="K12" s="74"/>
      <c r="L12" s="61"/>
    </row>
    <row r="13" spans="1:16" s="61" customFormat="1" ht="24.95" customHeight="1" x14ac:dyDescent="0.35">
      <c r="A13" s="174">
        <v>201</v>
      </c>
      <c r="B13" s="177" t="s">
        <v>347</v>
      </c>
      <c r="C13" s="168">
        <v>23589754</v>
      </c>
      <c r="D13" s="64">
        <v>148149.70000000001</v>
      </c>
      <c r="E13" s="168">
        <f>SUM(C13:D17)</f>
        <v>23906460.029999997</v>
      </c>
      <c r="G13" s="67">
        <v>1201</v>
      </c>
      <c r="H13" s="36">
        <f>+USCITE!G12</f>
        <v>160000</v>
      </c>
      <c r="I13" s="36" t="e">
        <f>+USCITE!#REF!</f>
        <v>#REF!</v>
      </c>
      <c r="J13" s="36" t="e">
        <f>+USCITE!#REF!</f>
        <v>#REF!</v>
      </c>
      <c r="K13" s="36" t="e">
        <f>+USCITE!#REF!</f>
        <v>#REF!</v>
      </c>
      <c r="M13" s="156" t="s">
        <v>341</v>
      </c>
      <c r="N13" s="156"/>
      <c r="O13" s="156"/>
      <c r="P13" s="156"/>
    </row>
    <row r="14" spans="1:16" s="61" customFormat="1" ht="24.95" customHeight="1" x14ac:dyDescent="0.35">
      <c r="A14" s="175"/>
      <c r="B14" s="178"/>
      <c r="C14" s="180"/>
      <c r="D14" s="64">
        <v>32000</v>
      </c>
      <c r="E14" s="180"/>
      <c r="G14" s="67">
        <v>1202</v>
      </c>
      <c r="H14" s="36">
        <f>+USCITE!G13</f>
        <v>40000</v>
      </c>
      <c r="I14" s="36" t="e">
        <f>+USCITE!#REF!</f>
        <v>#REF!</v>
      </c>
      <c r="J14" s="36" t="e">
        <f>+USCITE!#REF!</f>
        <v>#REF!</v>
      </c>
      <c r="K14" s="36" t="e">
        <f>+USCITE!#REF!</f>
        <v>#REF!</v>
      </c>
      <c r="M14" s="156"/>
      <c r="N14" s="156"/>
      <c r="O14" s="156"/>
      <c r="P14" s="156"/>
    </row>
    <row r="15" spans="1:16" s="61" customFormat="1" ht="24.95" customHeight="1" x14ac:dyDescent="0.35">
      <c r="A15" s="175"/>
      <c r="B15" s="178"/>
      <c r="C15" s="180"/>
      <c r="D15" s="64">
        <v>136556.32999999999</v>
      </c>
      <c r="E15" s="180"/>
      <c r="G15" s="67">
        <v>1203</v>
      </c>
      <c r="H15" s="75" t="e">
        <f>+#REF!</f>
        <v>#REF!</v>
      </c>
      <c r="I15" s="75" t="e">
        <f>+#REF!</f>
        <v>#REF!</v>
      </c>
      <c r="J15" s="75" t="e">
        <f>+#REF!</f>
        <v>#REF!</v>
      </c>
      <c r="K15" s="75" t="e">
        <f>+#REF!</f>
        <v>#REF!</v>
      </c>
      <c r="M15" s="156"/>
      <c r="N15" s="156"/>
      <c r="O15" s="156"/>
      <c r="P15" s="156"/>
    </row>
    <row r="16" spans="1:16" s="61" customFormat="1" ht="24.95" customHeight="1" x14ac:dyDescent="0.35">
      <c r="A16" s="175"/>
      <c r="B16" s="178"/>
      <c r="C16" s="180"/>
      <c r="D16" s="168"/>
      <c r="E16" s="180"/>
      <c r="G16" s="67">
        <v>1204</v>
      </c>
      <c r="H16" s="75" t="e">
        <f>+#REF!</f>
        <v>#REF!</v>
      </c>
      <c r="I16" s="75" t="e">
        <f>+#REF!</f>
        <v>#REF!</v>
      </c>
      <c r="J16" s="75" t="e">
        <f>+#REF!</f>
        <v>#REF!</v>
      </c>
      <c r="K16" s="75" t="e">
        <f>+#REF!</f>
        <v>#REF!</v>
      </c>
    </row>
    <row r="17" spans="1:11" s="61" customFormat="1" ht="24.95" customHeight="1" x14ac:dyDescent="0.35">
      <c r="A17" s="176"/>
      <c r="B17" s="179"/>
      <c r="C17" s="169"/>
      <c r="D17" s="169"/>
      <c r="E17" s="169"/>
      <c r="G17" s="65" t="s">
        <v>295</v>
      </c>
      <c r="H17" s="75" t="e">
        <f>+#REF!+#REF!</f>
        <v>#REF!</v>
      </c>
      <c r="I17" s="75" t="e">
        <f>+#REF!+#REF!</f>
        <v>#REF!</v>
      </c>
      <c r="J17" s="75" t="e">
        <f>+#REF!+#REF!</f>
        <v>#REF!</v>
      </c>
      <c r="K17" s="75" t="e">
        <f>+#REF!+#REF!</f>
        <v>#REF!</v>
      </c>
    </row>
    <row r="18" spans="1:11" s="61" customFormat="1" ht="24.95" customHeight="1" x14ac:dyDescent="0.35">
      <c r="A18" s="65">
        <v>210</v>
      </c>
      <c r="B18" s="66" t="s">
        <v>348</v>
      </c>
      <c r="C18" s="64">
        <v>924884</v>
      </c>
      <c r="D18" s="64">
        <v>461718.02</v>
      </c>
      <c r="E18" s="64">
        <f t="shared" ref="E18:E31" si="1">C18+D18</f>
        <v>1386602.02</v>
      </c>
      <c r="G18" s="67">
        <v>1206</v>
      </c>
      <c r="H18" s="7" t="e">
        <f>+#REF!</f>
        <v>#REF!</v>
      </c>
      <c r="I18" s="7" t="e">
        <f>+#REF!</f>
        <v>#REF!</v>
      </c>
      <c r="J18" s="7" t="e">
        <f>+#REF!</f>
        <v>#REF!</v>
      </c>
      <c r="K18" s="7" t="e">
        <f>+#REF!</f>
        <v>#REF!</v>
      </c>
    </row>
    <row r="19" spans="1:11" s="61" customFormat="1" ht="35.1" customHeight="1" x14ac:dyDescent="0.35">
      <c r="A19" s="65">
        <v>202</v>
      </c>
      <c r="B19" s="66" t="s">
        <v>349</v>
      </c>
      <c r="C19" s="64">
        <v>304000</v>
      </c>
      <c r="D19" s="64">
        <v>700000</v>
      </c>
      <c r="E19" s="64">
        <f t="shared" si="1"/>
        <v>1004000</v>
      </c>
      <c r="G19" s="65">
        <v>1207</v>
      </c>
      <c r="H19" s="36">
        <f>+USCITE!G87</f>
        <v>170000</v>
      </c>
      <c r="I19" s="36" t="e">
        <f>+USCITE!#REF!</f>
        <v>#REF!</v>
      </c>
      <c r="J19" s="36" t="e">
        <f>+USCITE!#REF!</f>
        <v>#REF!</v>
      </c>
      <c r="K19" s="36" t="e">
        <f>+USCITE!#REF!</f>
        <v>#REF!</v>
      </c>
    </row>
    <row r="20" spans="1:11" s="61" customFormat="1" ht="24.95" customHeight="1" x14ac:dyDescent="0.35">
      <c r="A20" s="65">
        <v>203</v>
      </c>
      <c r="B20" s="66" t="s">
        <v>343</v>
      </c>
      <c r="C20" s="64">
        <v>7307613.6699999999</v>
      </c>
      <c r="D20" s="64">
        <v>238154.58</v>
      </c>
      <c r="E20" s="64">
        <f t="shared" si="1"/>
        <v>7545768.25</v>
      </c>
      <c r="G20" s="65" t="s">
        <v>297</v>
      </c>
      <c r="H20" s="75" t="e">
        <f>+#REF!+#REF!</f>
        <v>#REF!</v>
      </c>
      <c r="I20" s="75" t="e">
        <f>+#REF!+#REF!</f>
        <v>#REF!</v>
      </c>
      <c r="J20" s="75" t="e">
        <f>+#REF!+#REF!</f>
        <v>#REF!</v>
      </c>
      <c r="K20" s="75" t="e">
        <f>+#REF!+#REF!</f>
        <v>#REF!</v>
      </c>
    </row>
    <row r="21" spans="1:11" s="61" customFormat="1" ht="24.95" customHeight="1" x14ac:dyDescent="0.35">
      <c r="A21" s="65">
        <v>204</v>
      </c>
      <c r="B21" s="66" t="s">
        <v>344</v>
      </c>
      <c r="C21" s="64">
        <v>2168843</v>
      </c>
      <c r="D21" s="64">
        <v>121437.11</v>
      </c>
      <c r="E21" s="64">
        <f t="shared" si="1"/>
        <v>2290280.11</v>
      </c>
      <c r="G21" s="65">
        <v>1209</v>
      </c>
      <c r="H21" s="75" t="e">
        <f>+#REF!+#REF!</f>
        <v>#REF!</v>
      </c>
      <c r="I21" s="75" t="e">
        <f>+#REF!+#REF!</f>
        <v>#REF!</v>
      </c>
      <c r="J21" s="75" t="e">
        <f>+#REF!+#REF!</f>
        <v>#REF!</v>
      </c>
      <c r="K21" s="75" t="e">
        <f>+#REF!</f>
        <v>#REF!</v>
      </c>
    </row>
    <row r="22" spans="1:11" s="61" customFormat="1" ht="52.5" customHeight="1" x14ac:dyDescent="0.35">
      <c r="A22" s="65">
        <v>205</v>
      </c>
      <c r="B22" s="66" t="s">
        <v>350</v>
      </c>
      <c r="C22" s="64">
        <v>234970.14</v>
      </c>
      <c r="D22" s="64"/>
      <c r="E22" s="64">
        <f t="shared" si="1"/>
        <v>234970.14</v>
      </c>
      <c r="G22" s="65">
        <v>1210</v>
      </c>
      <c r="H22" s="36"/>
      <c r="I22" s="36">
        <v>0</v>
      </c>
      <c r="J22" s="36">
        <v>0</v>
      </c>
      <c r="K22" s="36">
        <v>0</v>
      </c>
    </row>
    <row r="23" spans="1:11" s="61" customFormat="1" ht="24.95" customHeight="1" x14ac:dyDescent="0.35">
      <c r="A23" s="65">
        <v>207</v>
      </c>
      <c r="B23" s="66" t="s">
        <v>351</v>
      </c>
      <c r="C23" s="64">
        <v>300000</v>
      </c>
      <c r="D23" s="64">
        <v>44295.74</v>
      </c>
      <c r="E23" s="64">
        <f t="shared" si="1"/>
        <v>344295.74</v>
      </c>
      <c r="G23" s="65">
        <v>1211</v>
      </c>
      <c r="H23" s="75" t="e">
        <f>+#REF!</f>
        <v>#REF!</v>
      </c>
      <c r="I23" s="75" t="e">
        <f>+#REF!</f>
        <v>#REF!</v>
      </c>
      <c r="J23" s="75" t="e">
        <f>+#REF!</f>
        <v>#REF!</v>
      </c>
      <c r="K23" s="75" t="e">
        <f>+#REF!</f>
        <v>#REF!</v>
      </c>
    </row>
    <row r="24" spans="1:11" s="61" customFormat="1" ht="35.1" customHeight="1" x14ac:dyDescent="0.35">
      <c r="A24" s="65">
        <v>213</v>
      </c>
      <c r="B24" s="66" t="s">
        <v>352</v>
      </c>
      <c r="C24" s="64">
        <v>24087.15</v>
      </c>
      <c r="D24" s="64">
        <v>6448.49</v>
      </c>
      <c r="E24" s="64">
        <f t="shared" si="1"/>
        <v>30535.64</v>
      </c>
      <c r="G24" s="65" t="s">
        <v>339</v>
      </c>
      <c r="H24" s="76" t="e">
        <f>+#REF!+#REF!</f>
        <v>#REF!</v>
      </c>
      <c r="I24" s="76" t="e">
        <f>+#REF!+#REF!</f>
        <v>#REF!</v>
      </c>
      <c r="J24" s="76" t="e">
        <f>+#REF!+#REF!</f>
        <v>#REF!</v>
      </c>
      <c r="K24" s="76"/>
    </row>
    <row r="25" spans="1:11" s="61" customFormat="1" ht="35.1" customHeight="1" x14ac:dyDescent="0.35">
      <c r="A25" s="65">
        <v>215</v>
      </c>
      <c r="B25" s="66" t="s">
        <v>353</v>
      </c>
      <c r="C25" s="64">
        <v>0</v>
      </c>
      <c r="D25" s="64"/>
      <c r="E25" s="64">
        <f t="shared" si="1"/>
        <v>0</v>
      </c>
      <c r="G25" s="65">
        <v>1213</v>
      </c>
      <c r="H25" s="36">
        <v>0</v>
      </c>
      <c r="I25" s="36">
        <v>0</v>
      </c>
      <c r="J25" s="36">
        <v>0</v>
      </c>
      <c r="K25" s="36">
        <v>0</v>
      </c>
    </row>
    <row r="26" spans="1:11" s="61" customFormat="1" ht="35.1" customHeight="1" x14ac:dyDescent="0.35">
      <c r="A26" s="77">
        <v>216</v>
      </c>
      <c r="B26" s="78" t="s">
        <v>288</v>
      </c>
      <c r="C26" s="64">
        <v>287096.76</v>
      </c>
      <c r="D26" s="64">
        <v>33315.5</v>
      </c>
      <c r="E26" s="64">
        <f t="shared" si="1"/>
        <v>320412.26</v>
      </c>
      <c r="G26" s="65" t="s">
        <v>296</v>
      </c>
      <c r="H26" s="36" t="e">
        <f>+#REF!</f>
        <v>#REF!</v>
      </c>
      <c r="I26" s="36" t="e">
        <f>+#REF!</f>
        <v>#REF!</v>
      </c>
      <c r="J26" s="36" t="e">
        <f>+#REF!</f>
        <v>#REF!</v>
      </c>
      <c r="K26" s="36" t="e">
        <f>+USCITE!#REF!+USCITE!#REF!</f>
        <v>#REF!</v>
      </c>
    </row>
    <row r="27" spans="1:11" s="61" customFormat="1" ht="24.95" customHeight="1" x14ac:dyDescent="0.35">
      <c r="A27" s="65">
        <v>219</v>
      </c>
      <c r="B27" s="66" t="s">
        <v>354</v>
      </c>
      <c r="C27" s="64">
        <v>349960</v>
      </c>
      <c r="D27" s="64">
        <v>33155.31</v>
      </c>
      <c r="E27" s="64">
        <f t="shared" si="1"/>
        <v>383115.31</v>
      </c>
      <c r="G27" s="65">
        <v>1215</v>
      </c>
      <c r="H27" s="36">
        <f>+USCITE!G14</f>
        <v>350000</v>
      </c>
      <c r="I27" s="36" t="e">
        <f>+USCITE!#REF!</f>
        <v>#REF!</v>
      </c>
      <c r="J27" s="36" t="e">
        <f>+USCITE!#REF!</f>
        <v>#REF!</v>
      </c>
      <c r="K27" s="36" t="e">
        <f>+USCITE!#REF!</f>
        <v>#REF!</v>
      </c>
    </row>
    <row r="28" spans="1:11" s="61" customFormat="1" ht="35.1" customHeight="1" x14ac:dyDescent="0.35">
      <c r="A28" s="65">
        <v>221</v>
      </c>
      <c r="B28" s="66" t="s">
        <v>355</v>
      </c>
      <c r="C28" s="64">
        <v>5656.27</v>
      </c>
      <c r="D28" s="64">
        <v>0</v>
      </c>
      <c r="E28" s="64">
        <f t="shared" si="1"/>
        <v>5656.27</v>
      </c>
      <c r="G28" s="65" t="s">
        <v>261</v>
      </c>
      <c r="H28" s="36">
        <f>USCITE!G36</f>
        <v>73353</v>
      </c>
      <c r="I28" s="36" t="e">
        <f>USCITE!#REF!</f>
        <v>#REF!</v>
      </c>
      <c r="J28" s="36" t="e">
        <f>USCITE!#REF!</f>
        <v>#REF!</v>
      </c>
      <c r="K28" s="36" t="e">
        <f>USCITE!#REF!</f>
        <v>#REF!</v>
      </c>
    </row>
    <row r="29" spans="1:11" s="61" customFormat="1" ht="35.1" customHeight="1" x14ac:dyDescent="0.35">
      <c r="A29" s="65"/>
      <c r="B29" s="66" t="s">
        <v>335</v>
      </c>
      <c r="C29" s="64"/>
      <c r="D29" s="64"/>
      <c r="E29" s="64"/>
      <c r="G29" s="65">
        <v>1221</v>
      </c>
      <c r="H29" s="36">
        <f>+USCITE!G19</f>
        <v>2403300</v>
      </c>
      <c r="I29" s="36" t="e">
        <f>+USCITE!#REF!</f>
        <v>#REF!</v>
      </c>
      <c r="J29" s="36" t="e">
        <f>+USCITE!#REF!</f>
        <v>#REF!</v>
      </c>
      <c r="K29" s="36"/>
    </row>
    <row r="30" spans="1:11" s="61" customFormat="1" ht="24.95" customHeight="1" x14ac:dyDescent="0.35">
      <c r="A30" s="65"/>
      <c r="B30" s="66" t="s">
        <v>287</v>
      </c>
      <c r="C30" s="64"/>
      <c r="D30" s="64">
        <v>11000</v>
      </c>
      <c r="E30" s="64">
        <f t="shared" si="1"/>
        <v>11000</v>
      </c>
      <c r="G30" s="65">
        <v>1217</v>
      </c>
      <c r="H30" s="36">
        <v>0</v>
      </c>
      <c r="I30" s="36">
        <v>0</v>
      </c>
      <c r="J30" s="36">
        <v>0</v>
      </c>
      <c r="K30" s="36">
        <v>0</v>
      </c>
    </row>
    <row r="31" spans="1:11" s="61" customFormat="1" ht="35.1" customHeight="1" x14ac:dyDescent="0.35">
      <c r="A31" s="65"/>
      <c r="B31" s="66" t="s">
        <v>286</v>
      </c>
      <c r="C31" s="64"/>
      <c r="D31" s="64">
        <v>16080.73</v>
      </c>
      <c r="E31" s="64">
        <f t="shared" si="1"/>
        <v>16080.73</v>
      </c>
      <c r="G31" s="65">
        <v>1218</v>
      </c>
      <c r="H31" s="36">
        <v>0</v>
      </c>
      <c r="I31" s="36">
        <v>0</v>
      </c>
      <c r="J31" s="36">
        <v>0</v>
      </c>
      <c r="K31" s="36">
        <v>0</v>
      </c>
    </row>
    <row r="32" spans="1:11" s="61" customFormat="1" ht="24.95" customHeight="1" x14ac:dyDescent="0.35">
      <c r="A32" s="65"/>
      <c r="B32" s="79" t="s">
        <v>285</v>
      </c>
      <c r="C32" s="64"/>
      <c r="D32" s="64"/>
      <c r="E32" s="64"/>
      <c r="G32" s="65" t="s">
        <v>263</v>
      </c>
      <c r="H32" s="36">
        <f>+USCITE!G58</f>
        <v>0</v>
      </c>
      <c r="I32" s="36" t="e">
        <f>+USCITE!#REF!</f>
        <v>#REF!</v>
      </c>
      <c r="J32" s="36" t="e">
        <f>+USCITE!#REF!</f>
        <v>#REF!</v>
      </c>
      <c r="K32" s="36" t="e">
        <f>+USCITE!#REF!</f>
        <v>#REF!</v>
      </c>
    </row>
    <row r="33" spans="1:14" s="61" customFormat="1" ht="28.5" customHeight="1" x14ac:dyDescent="0.35">
      <c r="A33" s="181" t="s">
        <v>284</v>
      </c>
      <c r="B33" s="182"/>
      <c r="C33" s="68">
        <f>SUM(C13:C32)</f>
        <v>35496864.990000002</v>
      </c>
      <c r="D33" s="68">
        <f>SUM(D13:D32)</f>
        <v>1982311.5100000002</v>
      </c>
      <c r="E33" s="69">
        <f>SUM(E13:E32)</f>
        <v>37479176.5</v>
      </c>
      <c r="G33" s="70" t="s">
        <v>284</v>
      </c>
      <c r="H33" s="71" t="e">
        <f>SUM(H13:H32)</f>
        <v>#REF!</v>
      </c>
      <c r="I33" s="71" t="e">
        <f t="shared" ref="I33:K33" si="2">SUM(I13:I32)</f>
        <v>#REF!</v>
      </c>
      <c r="J33" s="71" t="e">
        <f t="shared" si="2"/>
        <v>#REF!</v>
      </c>
      <c r="K33" s="71" t="e">
        <f t="shared" si="2"/>
        <v>#REF!</v>
      </c>
    </row>
    <row r="34" spans="1:14" s="63" customFormat="1" ht="30.75" customHeight="1" x14ac:dyDescent="0.35">
      <c r="A34" s="72" t="s">
        <v>356</v>
      </c>
      <c r="B34" s="72"/>
      <c r="C34" s="73"/>
      <c r="D34" s="73"/>
      <c r="E34" s="73"/>
      <c r="F34" s="61"/>
      <c r="G34" s="73"/>
      <c r="H34" s="74"/>
      <c r="I34" s="74"/>
      <c r="J34" s="74"/>
      <c r="K34" s="74"/>
      <c r="L34" s="61"/>
    </row>
    <row r="35" spans="1:14" s="61" customFormat="1" ht="87" customHeight="1" x14ac:dyDescent="0.35">
      <c r="A35" s="65">
        <v>401</v>
      </c>
      <c r="B35" s="66" t="s">
        <v>283</v>
      </c>
      <c r="C35" s="64">
        <v>24832.36</v>
      </c>
      <c r="D35" s="64">
        <v>5768.97</v>
      </c>
      <c r="E35" s="64">
        <f>C35+D35</f>
        <v>30601.33</v>
      </c>
      <c r="G35" s="67" t="s">
        <v>317</v>
      </c>
      <c r="H35" s="36">
        <f>+USCITE!G22+USCITE!G65+USCITE!G42+USCITE!G82</f>
        <v>80000</v>
      </c>
      <c r="I35" s="36" t="e">
        <f>+USCITE!#REF!+USCITE!#REF!+USCITE!#REF!+USCITE!#REF!</f>
        <v>#REF!</v>
      </c>
      <c r="J35" s="36" t="e">
        <f>+USCITE!#REF!+USCITE!#REF!+USCITE!#REF!+USCITE!#REF!</f>
        <v>#REF!</v>
      </c>
      <c r="K35" s="36" t="e">
        <f>+USCITE!#REF!+USCITE!#REF!+USCITE!#REF!+USCITE!#REF!</f>
        <v>#REF!</v>
      </c>
    </row>
    <row r="36" spans="1:14" s="61" customFormat="1" ht="35.1" customHeight="1" x14ac:dyDescent="0.35">
      <c r="A36" s="65">
        <v>403</v>
      </c>
      <c r="B36" s="66" t="s">
        <v>357</v>
      </c>
      <c r="C36" s="64">
        <v>127984.33</v>
      </c>
      <c r="D36" s="64"/>
      <c r="E36" s="64">
        <f>C36+D36</f>
        <v>127984.33</v>
      </c>
      <c r="G36" s="67">
        <v>1302</v>
      </c>
      <c r="H36" s="36">
        <f>+USCITE!G39</f>
        <v>56500.000000000007</v>
      </c>
      <c r="I36" s="36" t="e">
        <f>+USCITE!#REF!</f>
        <v>#REF!</v>
      </c>
      <c r="J36" s="36" t="e">
        <f>+USCITE!#REF!</f>
        <v>#REF!</v>
      </c>
      <c r="K36" s="36" t="e">
        <f>+USCITE!#REF!</f>
        <v>#REF!</v>
      </c>
    </row>
    <row r="37" spans="1:14" s="61" customFormat="1" ht="24.95" customHeight="1" x14ac:dyDescent="0.35">
      <c r="A37" s="174">
        <v>404</v>
      </c>
      <c r="B37" s="177" t="s">
        <v>358</v>
      </c>
      <c r="C37" s="168">
        <v>216196.46</v>
      </c>
      <c r="D37" s="64">
        <v>7867.15</v>
      </c>
      <c r="E37" s="168">
        <f>SUM(C37:D38)</f>
        <v>229840.02</v>
      </c>
      <c r="G37" s="174" t="s">
        <v>338</v>
      </c>
      <c r="H37" s="166" t="e">
        <f>+USCITE!G23+USCITE!G26+USCITE!#REF!+#REF!</f>
        <v>#REF!</v>
      </c>
      <c r="I37" s="166" t="e">
        <f>+USCITE!#REF!+USCITE!#REF!+USCITE!#REF!+#REF!</f>
        <v>#REF!</v>
      </c>
      <c r="J37" s="166" t="e">
        <f>+USCITE!#REF!+USCITE!#REF!+USCITE!#REF!+#REF!</f>
        <v>#REF!</v>
      </c>
      <c r="K37" s="166" t="e">
        <f>+USCITE!#REF!+USCITE!#REF!+USCITE!#REF!</f>
        <v>#REF!</v>
      </c>
    </row>
    <row r="38" spans="1:14" s="61" customFormat="1" ht="24.95" customHeight="1" x14ac:dyDescent="0.35">
      <c r="A38" s="176"/>
      <c r="B38" s="179"/>
      <c r="C38" s="169"/>
      <c r="D38" s="64">
        <v>5776.41</v>
      </c>
      <c r="E38" s="169"/>
      <c r="G38" s="176"/>
      <c r="H38" s="167"/>
      <c r="I38" s="167"/>
      <c r="J38" s="167"/>
      <c r="K38" s="167"/>
    </row>
    <row r="39" spans="1:14" s="61" customFormat="1" ht="24.95" customHeight="1" x14ac:dyDescent="0.35">
      <c r="A39" s="65">
        <v>407</v>
      </c>
      <c r="B39" s="66" t="s">
        <v>359</v>
      </c>
      <c r="C39" s="64">
        <v>198.37</v>
      </c>
      <c r="D39" s="64">
        <v>351.18</v>
      </c>
      <c r="E39" s="64">
        <f>C39+D39</f>
        <v>549.54999999999995</v>
      </c>
      <c r="G39" s="67">
        <v>1304</v>
      </c>
      <c r="H39" s="36">
        <f>+USCITE!G81</f>
        <v>5000</v>
      </c>
      <c r="I39" s="36" t="e">
        <f>+USCITE!#REF!</f>
        <v>#REF!</v>
      </c>
      <c r="J39" s="36" t="e">
        <f>+USCITE!#REF!</f>
        <v>#REF!</v>
      </c>
      <c r="K39" s="36" t="e">
        <f>+USCITE!#REF!</f>
        <v>#REF!</v>
      </c>
    </row>
    <row r="40" spans="1:14" s="61" customFormat="1" ht="24.95" customHeight="1" x14ac:dyDescent="0.35">
      <c r="A40" s="65">
        <v>410</v>
      </c>
      <c r="B40" s="66" t="s">
        <v>360</v>
      </c>
      <c r="C40" s="64">
        <v>3774449.34</v>
      </c>
      <c r="D40" s="64">
        <v>186434.29</v>
      </c>
      <c r="E40" s="64">
        <f>C40+D40</f>
        <v>3960883.63</v>
      </c>
      <c r="G40" s="65" t="s">
        <v>318</v>
      </c>
      <c r="H40" s="36" t="e">
        <f>+#REF!</f>
        <v>#REF!</v>
      </c>
      <c r="I40" s="36" t="e">
        <f>+#REF!</f>
        <v>#REF!</v>
      </c>
      <c r="J40" s="36" t="e">
        <f>+#REF!</f>
        <v>#REF!</v>
      </c>
      <c r="K40" s="36" t="e">
        <f>+#REF!</f>
        <v>#REF!</v>
      </c>
    </row>
    <row r="41" spans="1:14" s="61" customFormat="1" ht="24.95" customHeight="1" x14ac:dyDescent="0.35">
      <c r="A41" s="174">
        <v>413</v>
      </c>
      <c r="B41" s="177" t="s">
        <v>361</v>
      </c>
      <c r="C41" s="168">
        <v>176967.9</v>
      </c>
      <c r="D41" s="64">
        <v>730.2</v>
      </c>
      <c r="E41" s="168">
        <f>SUM(C41:D42)</f>
        <v>204361.91</v>
      </c>
      <c r="G41" s="170" t="s">
        <v>298</v>
      </c>
      <c r="H41" s="166">
        <f>+USCITE!G37+USCITE!G38+USCITE!G66+USCITE!G68+USCITE!G69</f>
        <v>65150</v>
      </c>
      <c r="I41" s="166" t="e">
        <f>+USCITE!#REF!+USCITE!#REF!+USCITE!#REF!+USCITE!#REF!+USCITE!#REF!</f>
        <v>#REF!</v>
      </c>
      <c r="J41" s="166" t="e">
        <f>+USCITE!#REF!+USCITE!#REF!+USCITE!#REF!+USCITE!#REF!+USCITE!#REF!</f>
        <v>#REF!</v>
      </c>
      <c r="K41" s="166" t="e">
        <f>+USCITE!#REF!+USCITE!#REF!+USCITE!#REF!+USCITE!#REF!+USCITE!#REF!</f>
        <v>#REF!</v>
      </c>
    </row>
    <row r="42" spans="1:14" s="61" customFormat="1" ht="24.95" customHeight="1" x14ac:dyDescent="0.35">
      <c r="A42" s="176"/>
      <c r="B42" s="179"/>
      <c r="C42" s="169"/>
      <c r="D42" s="64">
        <v>26663.81</v>
      </c>
      <c r="E42" s="169"/>
      <c r="G42" s="171"/>
      <c r="H42" s="167"/>
      <c r="I42" s="167"/>
      <c r="J42" s="167"/>
      <c r="K42" s="167"/>
    </row>
    <row r="43" spans="1:14" s="61" customFormat="1" ht="30.75" customHeight="1" x14ac:dyDescent="0.35">
      <c r="A43" s="174">
        <v>416</v>
      </c>
      <c r="B43" s="177" t="s">
        <v>362</v>
      </c>
      <c r="C43" s="168">
        <v>1206335.1299999999</v>
      </c>
      <c r="D43" s="64">
        <v>195.2</v>
      </c>
      <c r="E43" s="168">
        <f>SUM(C43:D45)</f>
        <v>1233381.0299999998</v>
      </c>
      <c r="G43" s="170" t="s">
        <v>299</v>
      </c>
      <c r="H43" s="166">
        <f>+USCITE!G21+USCITE!G48+USCITE!G49+USCITE!G50+USCITE!G51+USCITE!G60+USCITE!G61+USCITE!G63+USCITE!G64</f>
        <v>665500</v>
      </c>
      <c r="I43" s="166" t="e">
        <f>+USCITE!#REF!+USCITE!#REF!+USCITE!#REF!+USCITE!#REF!+USCITE!#REF!+USCITE!#REF!+USCITE!#REF!+USCITE!#REF!+USCITE!#REF!</f>
        <v>#REF!</v>
      </c>
      <c r="J43" s="166" t="e">
        <f>+USCITE!#REF!+USCITE!#REF!+USCITE!#REF!+USCITE!#REF!+USCITE!#REF!+USCITE!#REF!+USCITE!#REF!+USCITE!#REF!+USCITE!#REF!</f>
        <v>#REF!</v>
      </c>
      <c r="K43" s="166" t="e">
        <f>+USCITE!#REF!+USCITE!#REF!+USCITE!#REF!+USCITE!#REF!+USCITE!#REF!+USCITE!#REF!+USCITE!#REF!+USCITE!#REF!+USCITE!#REF!</f>
        <v>#REF!</v>
      </c>
    </row>
    <row r="44" spans="1:14" s="61" customFormat="1" ht="30.75" customHeight="1" x14ac:dyDescent="0.35">
      <c r="A44" s="175"/>
      <c r="B44" s="178"/>
      <c r="C44" s="180"/>
      <c r="D44" s="64">
        <v>3674.4</v>
      </c>
      <c r="E44" s="180"/>
      <c r="G44" s="186"/>
      <c r="H44" s="183"/>
      <c r="I44" s="183"/>
      <c r="J44" s="183"/>
      <c r="K44" s="183"/>
    </row>
    <row r="45" spans="1:14" s="61" customFormat="1" ht="38.25" customHeight="1" x14ac:dyDescent="0.35">
      <c r="A45" s="176"/>
      <c r="B45" s="179"/>
      <c r="C45" s="169"/>
      <c r="D45" s="64">
        <v>23176.3</v>
      </c>
      <c r="E45" s="169"/>
      <c r="G45" s="171"/>
      <c r="H45" s="167"/>
      <c r="I45" s="167"/>
      <c r="J45" s="167"/>
      <c r="K45" s="167"/>
    </row>
    <row r="46" spans="1:14" s="61" customFormat="1" ht="35.1" customHeight="1" x14ac:dyDescent="0.35">
      <c r="A46" s="65">
        <v>418</v>
      </c>
      <c r="B46" s="66" t="s">
        <v>363</v>
      </c>
      <c r="C46" s="64">
        <v>2783899.38</v>
      </c>
      <c r="D46" s="64">
        <v>13986.97</v>
      </c>
      <c r="E46" s="64">
        <f>C46+D46</f>
        <v>2797886.35</v>
      </c>
      <c r="G46" s="67" t="s">
        <v>300</v>
      </c>
      <c r="H46" s="36">
        <f>+USCITE!G74+USCITE!G75+USCITE!G78</f>
        <v>448430</v>
      </c>
      <c r="I46" s="36" t="e">
        <f>+USCITE!#REF!+USCITE!#REF!+USCITE!#REF!</f>
        <v>#REF!</v>
      </c>
      <c r="J46" s="36" t="e">
        <f>+USCITE!#REF!+USCITE!#REF!+USCITE!#REF!</f>
        <v>#REF!</v>
      </c>
      <c r="K46" s="36" t="e">
        <f>+USCITE!#REF!+USCITE!#REF!+USCITE!#REF!+USCITE!#REF!</f>
        <v>#REF!</v>
      </c>
    </row>
    <row r="47" spans="1:14" s="61" customFormat="1" ht="50.25" customHeight="1" x14ac:dyDescent="0.35">
      <c r="A47" s="65">
        <v>419</v>
      </c>
      <c r="B47" s="66" t="s">
        <v>364</v>
      </c>
      <c r="C47" s="64">
        <v>118</v>
      </c>
      <c r="D47" s="64"/>
      <c r="E47" s="64">
        <f>C47+D47</f>
        <v>118</v>
      </c>
      <c r="G47" s="67">
        <v>1309</v>
      </c>
      <c r="H47" s="36">
        <f>+USCITE!G34</f>
        <v>76133</v>
      </c>
      <c r="I47" s="36" t="e">
        <f>+USCITE!#REF!</f>
        <v>#REF!</v>
      </c>
      <c r="J47" s="36" t="e">
        <f>+USCITE!#REF!</f>
        <v>#REF!</v>
      </c>
      <c r="K47" s="36" t="e">
        <f>+USCITE!#REF!</f>
        <v>#REF!</v>
      </c>
    </row>
    <row r="48" spans="1:14" s="61" customFormat="1" ht="79.5" customHeight="1" x14ac:dyDescent="0.35">
      <c r="A48" s="65">
        <v>420</v>
      </c>
      <c r="B48" s="80" t="s">
        <v>365</v>
      </c>
      <c r="C48" s="81">
        <v>7432276.4299999997</v>
      </c>
      <c r="D48" s="64">
        <v>67370.39</v>
      </c>
      <c r="E48" s="81">
        <f>SUM(C48:D48)</f>
        <v>7499646.8199999994</v>
      </c>
      <c r="G48" s="67" t="s">
        <v>301</v>
      </c>
      <c r="H48" s="36" t="e">
        <f>+USCITE!G46+USCITE!G55+USCITE!G57+USCITE!G70+USCITE!G72+USCITE!G73+USCITE!G76+USCITE!G77+USCITE!#REF!+USCITE!G83</f>
        <v>#REF!</v>
      </c>
      <c r="I48" s="36" t="e">
        <f>+USCITE!#REF!+USCITE!#REF!+USCITE!#REF!+USCITE!#REF!+USCITE!#REF!+USCITE!#REF!+USCITE!#REF!+USCITE!#REF!+USCITE!#REF!+USCITE!#REF!</f>
        <v>#REF!</v>
      </c>
      <c r="J48" s="36" t="e">
        <f>+USCITE!#REF!+USCITE!#REF!+USCITE!#REF!+USCITE!#REF!+USCITE!#REF!+USCITE!#REF!+USCITE!#REF!+USCITE!#REF!+USCITE!#REF!+USCITE!#REF!</f>
        <v>#REF!</v>
      </c>
      <c r="K48" s="36" t="e">
        <f>+USCITE!#REF!+USCITE!#REF!+USCITE!#REF!+USCITE!#REF!+USCITE!#REF!+USCITE!#REF!+USCITE!#REF!+USCITE!#REF!+USCITE!#REF!+USCITE!#REF!</f>
        <v>#REF!</v>
      </c>
      <c r="M48" s="82"/>
      <c r="N48" s="82"/>
    </row>
    <row r="49" spans="1:12" s="61" customFormat="1" ht="28.5" customHeight="1" x14ac:dyDescent="0.35">
      <c r="A49" s="174">
        <v>422</v>
      </c>
      <c r="B49" s="177" t="s">
        <v>366</v>
      </c>
      <c r="C49" s="168">
        <v>366023.92</v>
      </c>
      <c r="D49" s="64">
        <v>14077.9</v>
      </c>
      <c r="E49" s="168">
        <f>SUM(C49:D51)</f>
        <v>402761.81</v>
      </c>
      <c r="G49" s="170" t="s">
        <v>302</v>
      </c>
      <c r="H49" s="166">
        <f>+USCITE!G20+USCITE!G40+USCITE!G41+USCITE!G94+USCITE!G95+USCITE!G96</f>
        <v>627000</v>
      </c>
      <c r="I49" s="166" t="e">
        <f>+USCITE!#REF!+USCITE!#REF!+USCITE!#REF!+USCITE!#REF!+USCITE!#REF!+USCITE!#REF!</f>
        <v>#REF!</v>
      </c>
      <c r="J49" s="166" t="e">
        <f>+USCITE!#REF!+USCITE!#REF!+USCITE!#REF!+USCITE!#REF!+USCITE!#REF!+USCITE!#REF!</f>
        <v>#REF!</v>
      </c>
      <c r="K49" s="166" t="e">
        <f>+USCITE!#REF!+USCITE!#REF!+USCITE!#REF!+USCITE!#REF!+USCITE!#REF!+USCITE!#REF!</f>
        <v>#REF!</v>
      </c>
    </row>
    <row r="50" spans="1:12" s="61" customFormat="1" ht="28.5" customHeight="1" x14ac:dyDescent="0.35">
      <c r="A50" s="175"/>
      <c r="B50" s="178"/>
      <c r="C50" s="180"/>
      <c r="D50" s="64">
        <v>0</v>
      </c>
      <c r="E50" s="180"/>
      <c r="G50" s="186"/>
      <c r="H50" s="183"/>
      <c r="I50" s="183"/>
      <c r="J50" s="183"/>
      <c r="K50" s="183"/>
    </row>
    <row r="51" spans="1:12" s="61" customFormat="1" ht="42.75" customHeight="1" x14ac:dyDescent="0.35">
      <c r="A51" s="176"/>
      <c r="B51" s="179"/>
      <c r="C51" s="169"/>
      <c r="D51" s="64">
        <v>22659.99</v>
      </c>
      <c r="E51" s="169"/>
      <c r="G51" s="171"/>
      <c r="H51" s="167"/>
      <c r="I51" s="167"/>
      <c r="J51" s="167"/>
      <c r="K51" s="167"/>
    </row>
    <row r="52" spans="1:12" s="61" customFormat="1" ht="24.95" customHeight="1" x14ac:dyDescent="0.35">
      <c r="A52" s="174">
        <v>423</v>
      </c>
      <c r="B52" s="177" t="s">
        <v>367</v>
      </c>
      <c r="C52" s="168">
        <v>981</v>
      </c>
      <c r="D52" s="64">
        <v>4736.17</v>
      </c>
      <c r="E52" s="168">
        <f>SUM(C52:D53)</f>
        <v>12124.48</v>
      </c>
      <c r="G52" s="170">
        <v>1312</v>
      </c>
      <c r="H52" s="166">
        <v>0</v>
      </c>
      <c r="I52" s="166">
        <v>0</v>
      </c>
      <c r="J52" s="166">
        <v>0</v>
      </c>
      <c r="K52" s="166">
        <v>0</v>
      </c>
    </row>
    <row r="53" spans="1:12" s="61" customFormat="1" ht="24.95" customHeight="1" x14ac:dyDescent="0.35">
      <c r="A53" s="176"/>
      <c r="B53" s="179"/>
      <c r="C53" s="169"/>
      <c r="D53" s="64">
        <v>6407.31</v>
      </c>
      <c r="E53" s="169"/>
      <c r="G53" s="171"/>
      <c r="H53" s="167"/>
      <c r="I53" s="167"/>
      <c r="J53" s="167"/>
      <c r="K53" s="167"/>
    </row>
    <row r="54" spans="1:12" s="61" customFormat="1" ht="28.5" customHeight="1" x14ac:dyDescent="0.35">
      <c r="A54" s="65">
        <v>424</v>
      </c>
      <c r="B54" s="80" t="s">
        <v>368</v>
      </c>
      <c r="C54" s="64">
        <v>130000</v>
      </c>
      <c r="D54" s="64"/>
      <c r="E54" s="64">
        <f>C54+D54</f>
        <v>130000</v>
      </c>
      <c r="G54" s="67" t="s">
        <v>262</v>
      </c>
      <c r="H54" s="36">
        <f>+USCITE!G79</f>
        <v>130000</v>
      </c>
      <c r="I54" s="36" t="e">
        <f>+USCITE!#REF!</f>
        <v>#REF!</v>
      </c>
      <c r="J54" s="36" t="e">
        <f>+USCITE!#REF!</f>
        <v>#REF!</v>
      </c>
      <c r="K54" s="36" t="e">
        <f>+USCITE!#REF!</f>
        <v>#REF!</v>
      </c>
      <c r="L54" s="83"/>
    </row>
    <row r="55" spans="1:12" s="61" customFormat="1" ht="33" customHeight="1" x14ac:dyDescent="0.35">
      <c r="A55" s="174">
        <v>425</v>
      </c>
      <c r="B55" s="184" t="s">
        <v>303</v>
      </c>
      <c r="C55" s="168">
        <v>180581.92</v>
      </c>
      <c r="D55" s="64">
        <v>5155.62</v>
      </c>
      <c r="E55" s="168">
        <f>SUM(C55:D56)</f>
        <v>187590.54</v>
      </c>
      <c r="G55" s="170" t="s">
        <v>305</v>
      </c>
      <c r="H55" s="166">
        <f>+USCITE!G24+USCITE!G44+USCITE!G45+USCITE!G47</f>
        <v>70900</v>
      </c>
      <c r="I55" s="166" t="e">
        <f>+USCITE!#REF!+USCITE!#REF!+USCITE!#REF!+USCITE!#REF!</f>
        <v>#REF!</v>
      </c>
      <c r="J55" s="166" t="e">
        <f>+USCITE!#REF!+USCITE!#REF!+USCITE!#REF!+USCITE!#REF!</f>
        <v>#REF!</v>
      </c>
      <c r="K55" s="166" t="e">
        <f>+USCITE!#REF!+USCITE!#REF!+USCITE!#REF!+USCITE!#REF!</f>
        <v>#REF!</v>
      </c>
    </row>
    <row r="56" spans="1:12" s="61" customFormat="1" ht="33" customHeight="1" x14ac:dyDescent="0.35">
      <c r="A56" s="176"/>
      <c r="B56" s="185"/>
      <c r="C56" s="169"/>
      <c r="D56" s="64">
        <v>1853</v>
      </c>
      <c r="E56" s="169"/>
      <c r="G56" s="171"/>
      <c r="H56" s="167"/>
      <c r="I56" s="167"/>
      <c r="J56" s="167"/>
      <c r="K56" s="167"/>
    </row>
    <row r="57" spans="1:12" s="61" customFormat="1" ht="24.95" customHeight="1" x14ac:dyDescent="0.35">
      <c r="A57" s="174">
        <v>428</v>
      </c>
      <c r="B57" s="177" t="s">
        <v>369</v>
      </c>
      <c r="C57" s="168">
        <v>0</v>
      </c>
      <c r="D57" s="64">
        <v>83492.81</v>
      </c>
      <c r="E57" s="168">
        <f>SUM(C57:D59)</f>
        <v>126617.81</v>
      </c>
      <c r="G57" s="170" t="s">
        <v>322</v>
      </c>
      <c r="H57" s="166" t="e">
        <f>+#REF!</f>
        <v>#REF!</v>
      </c>
      <c r="I57" s="166" t="e">
        <f>+#REF!</f>
        <v>#REF!</v>
      </c>
      <c r="J57" s="166" t="e">
        <f>+#REF!</f>
        <v>#REF!</v>
      </c>
      <c r="K57" s="166" t="e">
        <f>+#REF!</f>
        <v>#REF!</v>
      </c>
    </row>
    <row r="58" spans="1:12" s="61" customFormat="1" ht="24.95" customHeight="1" x14ac:dyDescent="0.35">
      <c r="A58" s="175"/>
      <c r="B58" s="178"/>
      <c r="C58" s="180"/>
      <c r="D58" s="64">
        <v>43125</v>
      </c>
      <c r="E58" s="180"/>
      <c r="G58" s="186"/>
      <c r="H58" s="183"/>
      <c r="I58" s="183"/>
      <c r="J58" s="183"/>
      <c r="K58" s="183"/>
    </row>
    <row r="59" spans="1:12" s="61" customFormat="1" ht="24.95" customHeight="1" x14ac:dyDescent="0.35">
      <c r="A59" s="176"/>
      <c r="B59" s="179"/>
      <c r="C59" s="169"/>
      <c r="D59" s="64">
        <v>0</v>
      </c>
      <c r="E59" s="169"/>
      <c r="G59" s="171"/>
      <c r="H59" s="167"/>
      <c r="I59" s="167"/>
      <c r="J59" s="167"/>
      <c r="K59" s="167"/>
    </row>
    <row r="60" spans="1:12" s="61" customFormat="1" ht="66" customHeight="1" x14ac:dyDescent="0.35">
      <c r="A60" s="65">
        <v>429</v>
      </c>
      <c r="B60" s="80" t="s">
        <v>370</v>
      </c>
      <c r="C60" s="64">
        <v>165278.45000000001</v>
      </c>
      <c r="D60" s="64">
        <v>6708.73</v>
      </c>
      <c r="E60" s="64">
        <f>C60+D60</f>
        <v>171987.18000000002</v>
      </c>
      <c r="G60" s="65" t="s">
        <v>323</v>
      </c>
      <c r="H60" s="36" t="e">
        <f>+#REF!+#REF!+#REF!-H67</f>
        <v>#REF!</v>
      </c>
      <c r="I60" s="36" t="e">
        <f>+#REF!+#REF!+#REF!-I67</f>
        <v>#REF!</v>
      </c>
      <c r="J60" s="36" t="e">
        <f>+#REF!+#REF!+#REF!-J67</f>
        <v>#REF!</v>
      </c>
      <c r="K60" s="36" t="e">
        <f>+#REF!+#REF!+#REF!-K67</f>
        <v>#REF!</v>
      </c>
      <c r="L60" s="84"/>
    </row>
    <row r="61" spans="1:12" s="61" customFormat="1" ht="24.95" customHeight="1" x14ac:dyDescent="0.35">
      <c r="A61" s="65">
        <v>431</v>
      </c>
      <c r="B61" s="66" t="s">
        <v>371</v>
      </c>
      <c r="C61" s="64">
        <v>311089.07</v>
      </c>
      <c r="D61" s="64">
        <v>13176</v>
      </c>
      <c r="E61" s="64">
        <f>C61+D61</f>
        <v>324265.07</v>
      </c>
      <c r="G61" s="67">
        <v>1317</v>
      </c>
      <c r="H61" s="36">
        <f>+USCITE!G59</f>
        <v>250000</v>
      </c>
      <c r="I61" s="36" t="e">
        <f>+USCITE!#REF!</f>
        <v>#REF!</v>
      </c>
      <c r="J61" s="36" t="e">
        <f>+USCITE!#REF!</f>
        <v>#REF!</v>
      </c>
      <c r="K61" s="36" t="e">
        <f>+USCITE!#REF!</f>
        <v>#REF!</v>
      </c>
    </row>
    <row r="62" spans="1:12" s="61" customFormat="1" ht="24.95" customHeight="1" x14ac:dyDescent="0.35">
      <c r="A62" s="65">
        <v>439</v>
      </c>
      <c r="B62" s="66" t="s">
        <v>372</v>
      </c>
      <c r="C62" s="64">
        <v>1198.04</v>
      </c>
      <c r="D62" s="64"/>
      <c r="E62" s="64">
        <f>C62+D62</f>
        <v>1198.04</v>
      </c>
      <c r="G62" s="67">
        <v>1318</v>
      </c>
      <c r="H62" s="36">
        <f>+USCITE!G25</f>
        <v>2500</v>
      </c>
      <c r="I62" s="36" t="e">
        <f>+USCITE!#REF!</f>
        <v>#REF!</v>
      </c>
      <c r="J62" s="36" t="e">
        <f>+USCITE!#REF!</f>
        <v>#REF!</v>
      </c>
      <c r="K62" s="36" t="e">
        <f>+USCITE!#REF!</f>
        <v>#REF!</v>
      </c>
    </row>
    <row r="63" spans="1:12" s="61" customFormat="1" ht="39" customHeight="1" x14ac:dyDescent="0.35">
      <c r="A63" s="65">
        <v>440</v>
      </c>
      <c r="B63" s="78" t="s">
        <v>304</v>
      </c>
      <c r="C63" s="64">
        <v>22061.66</v>
      </c>
      <c r="D63" s="64"/>
      <c r="E63" s="64">
        <f>C63+D63</f>
        <v>22061.66</v>
      </c>
      <c r="G63" s="65" t="s">
        <v>340</v>
      </c>
      <c r="H63" s="36" t="e">
        <f>+#REF!+USCITE!G35</f>
        <v>#REF!</v>
      </c>
      <c r="I63" s="36" t="e">
        <f>+#REF!+USCITE!#REF!</f>
        <v>#REF!</v>
      </c>
      <c r="J63" s="36" t="e">
        <f>+#REF!+USCITE!#REF!</f>
        <v>#REF!</v>
      </c>
      <c r="K63" s="36" t="e">
        <f>+USCITE!#REF!</f>
        <v>#REF!</v>
      </c>
    </row>
    <row r="64" spans="1:12" s="61" customFormat="1" ht="39" customHeight="1" x14ac:dyDescent="0.35">
      <c r="A64" s="65"/>
      <c r="B64" s="66" t="s">
        <v>310</v>
      </c>
      <c r="C64" s="64"/>
      <c r="D64" s="64"/>
      <c r="E64" s="64"/>
      <c r="G64" s="67" t="s">
        <v>309</v>
      </c>
      <c r="H64" s="36">
        <f>+USCITE!G67</f>
        <v>19000</v>
      </c>
      <c r="I64" s="36" t="e">
        <f>+USCITE!#REF!</f>
        <v>#REF!</v>
      </c>
      <c r="J64" s="36" t="e">
        <f>+USCITE!#REF!</f>
        <v>#REF!</v>
      </c>
      <c r="K64" s="36" t="e">
        <f>+USCITE!#REF!</f>
        <v>#REF!</v>
      </c>
    </row>
    <row r="65" spans="1:12" s="61" customFormat="1" ht="28.5" customHeight="1" x14ac:dyDescent="0.35">
      <c r="A65" s="181" t="s">
        <v>282</v>
      </c>
      <c r="B65" s="182"/>
      <c r="C65" s="68">
        <f>SUM(C35:C64)</f>
        <v>16920471.759999998</v>
      </c>
      <c r="D65" s="68">
        <f>SUM(D35:D64)</f>
        <v>543387.80000000005</v>
      </c>
      <c r="E65" s="69">
        <f>SUM(E35:E64)</f>
        <v>17463859.559999999</v>
      </c>
      <c r="G65" s="70" t="s">
        <v>282</v>
      </c>
      <c r="H65" s="71" t="e">
        <f>SUM(H35:H64)</f>
        <v>#REF!</v>
      </c>
      <c r="I65" s="71" t="e">
        <f t="shared" ref="I65:K65" si="3">SUM(I35:I64)</f>
        <v>#REF!</v>
      </c>
      <c r="J65" s="71" t="e">
        <f t="shared" si="3"/>
        <v>#REF!</v>
      </c>
      <c r="K65" s="71" t="e">
        <f t="shared" si="3"/>
        <v>#REF!</v>
      </c>
    </row>
    <row r="66" spans="1:12" s="63" customFormat="1" ht="30.75" customHeight="1" x14ac:dyDescent="0.35">
      <c r="A66" s="72" t="s">
        <v>373</v>
      </c>
      <c r="B66" s="72"/>
      <c r="C66" s="73"/>
      <c r="D66" s="73"/>
      <c r="E66" s="73"/>
      <c r="F66" s="61"/>
      <c r="G66" s="73"/>
      <c r="H66" s="74"/>
      <c r="I66" s="74"/>
      <c r="J66" s="74"/>
      <c r="K66" s="74"/>
      <c r="L66" s="61"/>
    </row>
    <row r="67" spans="1:12" s="61" customFormat="1" ht="36" x14ac:dyDescent="0.35">
      <c r="A67" s="67">
        <v>443</v>
      </c>
      <c r="B67" s="79" t="s">
        <v>374</v>
      </c>
      <c r="C67" s="64">
        <v>165179.23000000001</v>
      </c>
      <c r="D67" s="64"/>
      <c r="E67" s="64">
        <f>C67+D67</f>
        <v>165179.23000000001</v>
      </c>
      <c r="G67" s="65" t="s">
        <v>319</v>
      </c>
      <c r="H67" s="36" t="e">
        <f>+#REF!</f>
        <v>#REF!</v>
      </c>
      <c r="I67" s="36" t="e">
        <f>+#REF!</f>
        <v>#REF!</v>
      </c>
      <c r="J67" s="36" t="e">
        <f>+#REF!</f>
        <v>#REF!</v>
      </c>
      <c r="K67" s="36" t="e">
        <f>+#REF!</f>
        <v>#REF!</v>
      </c>
      <c r="L67" s="84"/>
    </row>
    <row r="68" spans="1:12" s="61" customFormat="1" ht="28.5" customHeight="1" x14ac:dyDescent="0.35">
      <c r="A68" s="181" t="s">
        <v>281</v>
      </c>
      <c r="B68" s="182"/>
      <c r="C68" s="68">
        <f>+C67</f>
        <v>165179.23000000001</v>
      </c>
      <c r="D68" s="68">
        <f>+D67</f>
        <v>0</v>
      </c>
      <c r="E68" s="69">
        <f>+E67</f>
        <v>165179.23000000001</v>
      </c>
      <c r="G68" s="85" t="s">
        <v>330</v>
      </c>
      <c r="H68" s="71" t="e">
        <f>SUM(H67)</f>
        <v>#REF!</v>
      </c>
      <c r="I68" s="71" t="e">
        <f t="shared" ref="I68:K68" si="4">SUM(I67)</f>
        <v>#REF!</v>
      </c>
      <c r="J68" s="71" t="e">
        <f t="shared" si="4"/>
        <v>#REF!</v>
      </c>
      <c r="K68" s="71" t="e">
        <f t="shared" si="4"/>
        <v>#REF!</v>
      </c>
    </row>
    <row r="69" spans="1:12" s="63" customFormat="1" ht="17.25" customHeight="1" x14ac:dyDescent="0.35">
      <c r="A69" s="72"/>
      <c r="B69" s="72"/>
      <c r="C69" s="73"/>
      <c r="D69" s="73"/>
      <c r="E69" s="73"/>
      <c r="F69" s="61"/>
      <c r="G69" s="73"/>
      <c r="H69" s="74"/>
      <c r="I69" s="74"/>
      <c r="J69" s="74"/>
      <c r="K69" s="74"/>
      <c r="L69" s="61"/>
    </row>
    <row r="70" spans="1:12" s="61" customFormat="1" ht="45.75" customHeight="1" x14ac:dyDescent="0.35">
      <c r="A70" s="159"/>
      <c r="B70" s="160"/>
      <c r="C70" s="160"/>
      <c r="D70" s="160"/>
      <c r="E70" s="161"/>
      <c r="G70" s="65" t="s">
        <v>325</v>
      </c>
      <c r="H70" s="36" t="e">
        <f>+#REF!</f>
        <v>#REF!</v>
      </c>
      <c r="I70" s="36" t="e">
        <f>+#REF!</f>
        <v>#REF!</v>
      </c>
      <c r="J70" s="36" t="e">
        <f>+#REF!</f>
        <v>#REF!</v>
      </c>
      <c r="K70" s="36">
        <f>1420000-3207.17-41496</f>
        <v>1375296.83</v>
      </c>
      <c r="L70" s="84"/>
    </row>
    <row r="71" spans="1:12" s="61" customFormat="1" ht="39.75" customHeight="1" x14ac:dyDescent="0.35">
      <c r="A71" s="172" t="s">
        <v>232</v>
      </c>
      <c r="B71" s="173"/>
      <c r="C71" s="86">
        <f>+C11+C33+C65+C68</f>
        <v>53052950.32</v>
      </c>
      <c r="D71" s="86">
        <f>+D11+D33+D65+D68</f>
        <v>3213954.5</v>
      </c>
      <c r="E71" s="87">
        <f>+E11+E33+E65+E68</f>
        <v>56266904.82</v>
      </c>
      <c r="G71" s="88" t="s">
        <v>232</v>
      </c>
      <c r="H71" s="89" t="e">
        <f>+H11+H33+H65+H68+H70</f>
        <v>#REF!</v>
      </c>
      <c r="I71" s="89" t="e">
        <f>+I11+I33+I65+I68+I70</f>
        <v>#REF!</v>
      </c>
      <c r="J71" s="89" t="e">
        <f t="shared" ref="J71:K71" si="5">+J11+J33+J65+J68+J70</f>
        <v>#REF!</v>
      </c>
      <c r="K71" s="90" t="e">
        <f t="shared" si="5"/>
        <v>#REF!</v>
      </c>
    </row>
    <row r="72" spans="1:12" s="91" customFormat="1" ht="39.75" customHeight="1" x14ac:dyDescent="0.3">
      <c r="H72" s="92"/>
      <c r="I72" s="92"/>
      <c r="J72" s="92"/>
      <c r="K72" s="92"/>
    </row>
    <row r="73" spans="1:12" s="91" customFormat="1" ht="44.25" customHeight="1" x14ac:dyDescent="0.3">
      <c r="G73" s="93" t="s">
        <v>328</v>
      </c>
      <c r="H73" s="94">
        <v>2020</v>
      </c>
      <c r="I73" s="94">
        <v>2021</v>
      </c>
      <c r="J73" s="94">
        <v>2022</v>
      </c>
      <c r="K73" s="95">
        <v>2022</v>
      </c>
    </row>
    <row r="74" spans="1:12" ht="39" customHeight="1" x14ac:dyDescent="0.35">
      <c r="G74" s="96" t="s">
        <v>321</v>
      </c>
      <c r="H74" s="76">
        <f>+$E$71</f>
        <v>56266904.82</v>
      </c>
      <c r="I74" s="76">
        <f t="shared" ref="I74:K74" si="6">+$E$71</f>
        <v>56266904.82</v>
      </c>
      <c r="J74" s="76">
        <f t="shared" si="6"/>
        <v>56266904.82</v>
      </c>
      <c r="K74" s="76">
        <f t="shared" si="6"/>
        <v>56266904.82</v>
      </c>
    </row>
    <row r="75" spans="1:12" ht="39" customHeight="1" x14ac:dyDescent="0.35">
      <c r="G75" s="97" t="s">
        <v>320</v>
      </c>
      <c r="H75" s="98">
        <f>-$E$71*20%</f>
        <v>-11253380.964000002</v>
      </c>
      <c r="I75" s="98">
        <f t="shared" ref="I75:K75" si="7">-$E$71*20%</f>
        <v>-11253380.964000002</v>
      </c>
      <c r="J75" s="98">
        <f t="shared" si="7"/>
        <v>-11253380.964000002</v>
      </c>
      <c r="K75" s="98">
        <f t="shared" si="7"/>
        <v>-11253380.964000002</v>
      </c>
    </row>
    <row r="76" spans="1:12" ht="39" customHeight="1" x14ac:dyDescent="0.35">
      <c r="G76" s="99" t="s">
        <v>308</v>
      </c>
      <c r="H76" s="36">
        <v>10000000</v>
      </c>
      <c r="I76" s="36">
        <v>10000000</v>
      </c>
      <c r="J76" s="36">
        <v>10000000</v>
      </c>
      <c r="K76" s="36">
        <v>10000000</v>
      </c>
    </row>
    <row r="77" spans="1:12" ht="75.75" customHeight="1" x14ac:dyDescent="0.35">
      <c r="G77" s="100" t="s">
        <v>324</v>
      </c>
      <c r="H77" s="101">
        <v>1165357.1100000001</v>
      </c>
      <c r="I77" s="101">
        <v>1649678.88</v>
      </c>
      <c r="J77" s="101">
        <v>2181124.0299999998</v>
      </c>
      <c r="K77" s="101">
        <v>2181124.0299999998</v>
      </c>
    </row>
    <row r="78" spans="1:12" ht="59.25" customHeight="1" x14ac:dyDescent="0.35">
      <c r="G78" s="102" t="s">
        <v>326</v>
      </c>
      <c r="H78" s="71">
        <f>SUM(H74:H77)</f>
        <v>56178880.965999998</v>
      </c>
      <c r="I78" s="71">
        <f t="shared" ref="I78:K78" si="8">SUM(I74:I77)</f>
        <v>56663202.736000001</v>
      </c>
      <c r="J78" s="71">
        <f t="shared" si="8"/>
        <v>57194647.886</v>
      </c>
      <c r="K78" s="71">
        <f t="shared" si="8"/>
        <v>57194647.886</v>
      </c>
    </row>
    <row r="80" spans="1:12" ht="65.25" customHeight="1" x14ac:dyDescent="0.35">
      <c r="G80" s="103" t="s">
        <v>327</v>
      </c>
      <c r="H80" s="104" t="e">
        <f>+H78-H71</f>
        <v>#REF!</v>
      </c>
      <c r="I80" s="104" t="e">
        <f>+I78-I71</f>
        <v>#REF!</v>
      </c>
      <c r="J80" s="104" t="e">
        <f>+J78-J71</f>
        <v>#REF!</v>
      </c>
      <c r="K80" s="105" t="e">
        <f>+K78-K71</f>
        <v>#REF!</v>
      </c>
    </row>
    <row r="82" spans="8:11" ht="28.5" hidden="1" customHeight="1" x14ac:dyDescent="0.35">
      <c r="H82" s="50">
        <v>37113523.850000001</v>
      </c>
      <c r="I82" s="50">
        <v>37878880.969999999</v>
      </c>
      <c r="J82" s="50">
        <v>38863202.729999997</v>
      </c>
      <c r="K82" s="50">
        <v>39194647.880000003</v>
      </c>
    </row>
    <row r="83" spans="8:11" ht="28.5" hidden="1" customHeight="1" x14ac:dyDescent="0.35"/>
    <row r="84" spans="8:11" ht="28.5" hidden="1" customHeight="1" x14ac:dyDescent="0.35">
      <c r="H84" s="50" t="e">
        <f>+H82-H80</f>
        <v>#REF!</v>
      </c>
      <c r="I84" s="50" t="e">
        <f t="shared" ref="I84:K84" si="9">+I82-I80</f>
        <v>#REF!</v>
      </c>
      <c r="J84" s="50" t="e">
        <f t="shared" si="9"/>
        <v>#REF!</v>
      </c>
      <c r="K84" s="50" t="e">
        <f t="shared" si="9"/>
        <v>#REF!</v>
      </c>
    </row>
  </sheetData>
  <mergeCells count="89">
    <mergeCell ref="G41:G42"/>
    <mergeCell ref="G43:G45"/>
    <mergeCell ref="E6:E7"/>
    <mergeCell ref="G37:G38"/>
    <mergeCell ref="G6:G7"/>
    <mergeCell ref="E13:E17"/>
    <mergeCell ref="E41:E42"/>
    <mergeCell ref="E37:E38"/>
    <mergeCell ref="E49:E51"/>
    <mergeCell ref="K43:K45"/>
    <mergeCell ref="H49:H51"/>
    <mergeCell ref="I49:I51"/>
    <mergeCell ref="J49:J51"/>
    <mergeCell ref="K49:K51"/>
    <mergeCell ref="E43:E45"/>
    <mergeCell ref="G49:G51"/>
    <mergeCell ref="H41:H42"/>
    <mergeCell ref="I41:I42"/>
    <mergeCell ref="J41:J42"/>
    <mergeCell ref="K41:K42"/>
    <mergeCell ref="H43:H45"/>
    <mergeCell ref="I43:I45"/>
    <mergeCell ref="J43:J45"/>
    <mergeCell ref="B41:B42"/>
    <mergeCell ref="C41:C42"/>
    <mergeCell ref="A43:A45"/>
    <mergeCell ref="B43:B45"/>
    <mergeCell ref="B13:B17"/>
    <mergeCell ref="C13:C17"/>
    <mergeCell ref="C43:C45"/>
    <mergeCell ref="A41:A42"/>
    <mergeCell ref="A33:B33"/>
    <mergeCell ref="A37:A38"/>
    <mergeCell ref="B37:B38"/>
    <mergeCell ref="C37:C38"/>
    <mergeCell ref="A11:B11"/>
    <mergeCell ref="D16:D17"/>
    <mergeCell ref="A3:E3"/>
    <mergeCell ref="A4:B4"/>
    <mergeCell ref="I6:I7"/>
    <mergeCell ref="B6:B7"/>
    <mergeCell ref="A6:A7"/>
    <mergeCell ref="A13:A17"/>
    <mergeCell ref="C6:C7"/>
    <mergeCell ref="J6:J7"/>
    <mergeCell ref="K6:K7"/>
    <mergeCell ref="H37:H38"/>
    <mergeCell ref="I37:I38"/>
    <mergeCell ref="J37:J38"/>
    <mergeCell ref="K37:K38"/>
    <mergeCell ref="H6:H7"/>
    <mergeCell ref="K55:K56"/>
    <mergeCell ref="I57:I59"/>
    <mergeCell ref="C55:C56"/>
    <mergeCell ref="A55:A56"/>
    <mergeCell ref="B55:B56"/>
    <mergeCell ref="J57:J59"/>
    <mergeCell ref="K57:K59"/>
    <mergeCell ref="G57:G59"/>
    <mergeCell ref="H57:H59"/>
    <mergeCell ref="C49:C51"/>
    <mergeCell ref="A52:A53"/>
    <mergeCell ref="B52:B53"/>
    <mergeCell ref="C52:C53"/>
    <mergeCell ref="A49:A51"/>
    <mergeCell ref="B49:B51"/>
    <mergeCell ref="A71:B71"/>
    <mergeCell ref="A57:A59"/>
    <mergeCell ref="B57:B59"/>
    <mergeCell ref="C57:C59"/>
    <mergeCell ref="E57:E59"/>
    <mergeCell ref="A65:B65"/>
    <mergeCell ref="A68:B68"/>
    <mergeCell ref="M13:P15"/>
    <mergeCell ref="A1:L1"/>
    <mergeCell ref="A70:E70"/>
    <mergeCell ref="H3:K3"/>
    <mergeCell ref="G3:G4"/>
    <mergeCell ref="I52:I53"/>
    <mergeCell ref="J52:J53"/>
    <mergeCell ref="K52:K53"/>
    <mergeCell ref="I55:I56"/>
    <mergeCell ref="J55:J56"/>
    <mergeCell ref="E52:E53"/>
    <mergeCell ref="H52:H53"/>
    <mergeCell ref="G52:G53"/>
    <mergeCell ref="E55:E56"/>
    <mergeCell ref="H55:H56"/>
    <mergeCell ref="G55:G56"/>
  </mergeCells>
  <printOptions horizontalCentered="1"/>
  <pageMargins left="0.51181102362204722" right="0.51181102362204722" top="0.55118110236220474" bottom="0.74803149606299213" header="0.31496062992125984" footer="0.31496062992125984"/>
  <pageSetup paperSize="8" scale="64" fitToHeight="4" orientation="portrait" r:id="rId1"/>
  <headerFooter>
    <oddFooter>&amp;R&amp;10&amp;P/&amp;N</oddFooter>
  </headerFooter>
  <rowBreaks count="1" manualBreakCount="1">
    <brk id="71" max="16383" man="1"/>
  </rowBreaks>
  <ignoredErrors>
    <ignoredError sqref="G76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ENTRATE</vt:lpstr>
      <vt:lpstr>USCITE</vt:lpstr>
      <vt:lpstr>Spese funzionamento2021-2023</vt:lpstr>
      <vt:lpstr>ENTRATE!Area_stampa</vt:lpstr>
      <vt:lpstr>'Spese funzionamento2021-2023'!Area_stampa</vt:lpstr>
      <vt:lpstr>USCITE!Area_stampa</vt:lpstr>
      <vt:lpstr>ENTRATE!Titoli_stampa</vt:lpstr>
      <vt:lpstr>'Spese funzionamento2021-2023'!Titoli_stampa</vt:lpstr>
      <vt:lpstr>USCITE!Titoli_stampa</vt:lpstr>
    </vt:vector>
  </TitlesOfParts>
  <Company>Ministero Economia e Finanze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massimo.anzalone</dc:creator>
  <cp:lastModifiedBy>Di Cesare Antonella</cp:lastModifiedBy>
  <cp:lastPrinted>2021-01-04T08:32:19Z</cp:lastPrinted>
  <dcterms:created xsi:type="dcterms:W3CDTF">2014-12-03T14:21:43Z</dcterms:created>
  <dcterms:modified xsi:type="dcterms:W3CDTF">2021-01-04T08:40:59Z</dcterms:modified>
</cp:coreProperties>
</file>